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51196F13-6AD0-C1B8-E2B4-A1F9AE17003E}"/>
  <workbookPr codeName="ЭтаКнига" defaultThemeVersion="124226"/>
  <mc:AlternateContent xmlns:mc="http://schemas.openxmlformats.org/markup-compatibility/2006">
    <mc:Choice Requires="x15">
      <x15ac:absPath xmlns:x15ac="http://schemas.microsoft.com/office/spreadsheetml/2010/11/ac" url="\\Buh1c\почта\Михалко\ЗАРПЛАТА\РАБОЧЕЕ ШТАТНОЕ мое\2026\"/>
    </mc:Choice>
  </mc:AlternateContent>
  <bookViews>
    <workbookView xWindow="0" yWindow="0" windowWidth="23040" windowHeight="9195"/>
  </bookViews>
  <sheets>
    <sheet name="1" sheetId="1" r:id="rId1"/>
    <sheet name="2" sheetId="5" r:id="rId2"/>
    <sheet name="3" sheetId="6" r:id="rId3"/>
    <sheet name="4" sheetId="7" r:id="rId4"/>
  </sheets>
  <calcPr calcId="162913" refMode="R1C1"/>
</workbook>
</file>

<file path=xl/calcChain.xml><?xml version="1.0" encoding="utf-8"?>
<calcChain xmlns="http://schemas.openxmlformats.org/spreadsheetml/2006/main">
  <c r="D25" i="6" l="1"/>
  <c r="D26" i="5"/>
  <c r="J8" i="6"/>
  <c r="K8" i="6"/>
  <c r="E23" i="6"/>
  <c r="D23" i="6"/>
  <c r="I22" i="7" l="1"/>
  <c r="I21" i="7" l="1"/>
  <c r="I7" i="7"/>
  <c r="I22" i="6"/>
  <c r="I21" i="6"/>
  <c r="I18" i="6"/>
  <c r="I11" i="6"/>
  <c r="I9" i="6"/>
  <c r="I7" i="6"/>
  <c r="I6" i="6"/>
  <c r="F15" i="5"/>
  <c r="I12" i="5"/>
  <c r="I16" i="1" l="1"/>
  <c r="E17" i="1" l="1"/>
  <c r="J16" i="7" l="1"/>
  <c r="K16" i="7"/>
  <c r="E23" i="1" l="1"/>
  <c r="E18" i="1" l="1"/>
  <c r="I18" i="1" s="1"/>
  <c r="J23" i="1" l="1"/>
  <c r="K23" i="1" s="1"/>
  <c r="D24" i="7"/>
  <c r="J8" i="7"/>
  <c r="K8" i="7"/>
  <c r="J12" i="7"/>
  <c r="K12" i="7"/>
  <c r="E18" i="5" l="1"/>
  <c r="D22" i="5"/>
  <c r="J12" i="5" l="1"/>
  <c r="K12" i="5"/>
  <c r="J17" i="1" l="1"/>
  <c r="K17" i="1" s="1"/>
  <c r="E27" i="1" l="1"/>
  <c r="E26" i="1"/>
  <c r="E25" i="1"/>
  <c r="I25" i="1" s="1"/>
  <c r="E24" i="1"/>
  <c r="I24" i="1" s="1"/>
  <c r="E22" i="1"/>
  <c r="E21" i="1"/>
  <c r="E19" i="1"/>
  <c r="I20" i="1" l="1"/>
  <c r="I21" i="1"/>
  <c r="I19" i="1"/>
  <c r="E28" i="1"/>
  <c r="I26" i="1"/>
  <c r="J20" i="5" l="1"/>
  <c r="K20" i="5"/>
  <c r="I22" i="5" l="1"/>
  <c r="F22" i="5"/>
  <c r="J13" i="5"/>
  <c r="K13" i="5"/>
  <c r="K15" i="5" l="1"/>
  <c r="D18" i="5"/>
  <c r="D23" i="5" s="1"/>
  <c r="I18" i="5"/>
  <c r="I23" i="5" s="1"/>
  <c r="H18" i="5"/>
  <c r="H23" i="5" s="1"/>
  <c r="G18" i="5"/>
  <c r="F18" i="5"/>
  <c r="F23" i="5" s="1"/>
  <c r="K17" i="5"/>
  <c r="J17" i="5"/>
  <c r="K16" i="5"/>
  <c r="J16" i="5"/>
  <c r="J15" i="5"/>
  <c r="K18" i="5" l="1"/>
  <c r="J18" i="5"/>
  <c r="J11" i="5" l="1"/>
  <c r="K11" i="5"/>
  <c r="J7" i="5" l="1"/>
  <c r="K7" i="5"/>
  <c r="J26" i="1" l="1"/>
  <c r="K26" i="1" l="1"/>
  <c r="J9" i="5" l="1"/>
  <c r="K9" i="5"/>
  <c r="J17" i="7" l="1"/>
  <c r="K17" i="7"/>
  <c r="K11" i="7" l="1"/>
  <c r="K6" i="7"/>
  <c r="K22" i="7"/>
  <c r="K5" i="7"/>
  <c r="K7" i="7"/>
  <c r="K21" i="7"/>
  <c r="K19" i="7"/>
  <c r="K23" i="7"/>
  <c r="K14" i="7"/>
  <c r="K15" i="7"/>
  <c r="K13" i="7"/>
  <c r="K10" i="7"/>
  <c r="K18" i="7"/>
  <c r="K20" i="7"/>
  <c r="K9" i="7"/>
  <c r="J11" i="7"/>
  <c r="J6" i="7"/>
  <c r="J22" i="7"/>
  <c r="J5" i="7"/>
  <c r="J7" i="7"/>
  <c r="J21" i="7"/>
  <c r="J19" i="7"/>
  <c r="J23" i="7"/>
  <c r="J14" i="7"/>
  <c r="J15" i="7"/>
  <c r="J13" i="7"/>
  <c r="J10" i="7"/>
  <c r="J18" i="7"/>
  <c r="J20" i="7"/>
  <c r="J9" i="7"/>
  <c r="K7" i="6"/>
  <c r="K9" i="6"/>
  <c r="K10" i="6"/>
  <c r="K11" i="6"/>
  <c r="K12" i="6"/>
  <c r="K13" i="6"/>
  <c r="K14" i="6"/>
  <c r="K15" i="6"/>
  <c r="K16" i="6"/>
  <c r="K17" i="6"/>
  <c r="K18" i="6"/>
  <c r="K19" i="6"/>
  <c r="K20" i="6"/>
  <c r="K21" i="6"/>
  <c r="K22" i="6"/>
  <c r="K6" i="6"/>
  <c r="J7" i="6"/>
  <c r="J9" i="6"/>
  <c r="J10" i="6"/>
  <c r="J11" i="6"/>
  <c r="J12" i="6"/>
  <c r="J13" i="6"/>
  <c r="J14" i="6"/>
  <c r="J15" i="6"/>
  <c r="J16" i="6"/>
  <c r="J17" i="6"/>
  <c r="J18" i="6"/>
  <c r="J19" i="6"/>
  <c r="J20" i="6"/>
  <c r="J21" i="6"/>
  <c r="J22" i="6"/>
  <c r="J6" i="6"/>
  <c r="K19" i="5"/>
  <c r="K21" i="5"/>
  <c r="K8" i="5"/>
  <c r="K10" i="5"/>
  <c r="K14" i="5"/>
  <c r="K6" i="5"/>
  <c r="J8" i="5"/>
  <c r="J10" i="5"/>
  <c r="J14" i="5"/>
  <c r="J19" i="5"/>
  <c r="J21" i="5"/>
  <c r="J6" i="5"/>
  <c r="J18" i="1"/>
  <c r="J19" i="1"/>
  <c r="J22" i="1"/>
  <c r="J21" i="1"/>
  <c r="J24" i="1"/>
  <c r="K23" i="6" l="1"/>
  <c r="J23" i="6"/>
  <c r="K24" i="7"/>
  <c r="K19" i="1"/>
  <c r="J27" i="1" l="1"/>
  <c r="J25" i="1"/>
  <c r="K18" i="1"/>
  <c r="K21" i="1"/>
  <c r="K24" i="1"/>
  <c r="D28" i="1"/>
  <c r="J16" i="1" l="1"/>
  <c r="K16" i="1" s="1"/>
  <c r="K27" i="1"/>
  <c r="K25" i="1"/>
  <c r="K22" i="1"/>
  <c r="I28" i="1"/>
  <c r="E22" i="5"/>
  <c r="E23" i="5" s="1"/>
  <c r="G22" i="5"/>
  <c r="G23" i="5" s="1"/>
  <c r="J20" i="1"/>
  <c r="K20" i="1" s="1"/>
  <c r="F23" i="6"/>
  <c r="G23" i="6"/>
  <c r="H23" i="6"/>
  <c r="I23" i="6"/>
  <c r="E24" i="7"/>
  <c r="J24" i="7" s="1"/>
  <c r="F28" i="1"/>
  <c r="I25" i="7" l="1"/>
  <c r="K28" i="1"/>
  <c r="E25" i="7"/>
  <c r="D25" i="7"/>
  <c r="G28" i="1"/>
  <c r="H28" i="1"/>
  <c r="J28" i="1"/>
  <c r="J22" i="5" l="1"/>
  <c r="J23" i="5" s="1"/>
  <c r="K22" i="5"/>
  <c r="K23" i="5" s="1"/>
  <c r="K25" i="7" s="1"/>
  <c r="H25" i="7"/>
  <c r="G25" i="7"/>
  <c r="F25" i="7"/>
  <c r="J25" i="7" l="1"/>
</calcChain>
</file>

<file path=xl/sharedStrings.xml><?xml version="1.0" encoding="utf-8"?>
<sst xmlns="http://schemas.openxmlformats.org/spreadsheetml/2006/main" count="151" uniqueCount="110">
  <si>
    <t>УТВЕРЖДЕНО</t>
  </si>
  <si>
    <t>с месячным фондом заработной платы</t>
  </si>
  <si>
    <t>Кол-во штатных единиц</t>
  </si>
  <si>
    <t>Примечание</t>
  </si>
  <si>
    <t>Заведующий хозяйством</t>
  </si>
  <si>
    <t>Главный бухгалтер</t>
  </si>
  <si>
    <t xml:space="preserve">          ШТАТНОЕ РАСПИСАНИЕ</t>
  </si>
  <si>
    <t>Старший мастер</t>
  </si>
  <si>
    <t>Итого по  разделу 1:</t>
  </si>
  <si>
    <t>РАЗДЕЛ 1. Административный персонал</t>
  </si>
  <si>
    <t>Структурное подразделение</t>
  </si>
  <si>
    <t>Наименование</t>
  </si>
  <si>
    <t>код</t>
  </si>
  <si>
    <t xml:space="preserve"> Должность (специальность, профессия), разряд, класс (категория) квалификация</t>
  </si>
  <si>
    <t>Всего, руб (гр.5+гр.6+ гр.7+гр.8)</t>
  </si>
  <si>
    <t>Районный коэф</t>
  </si>
  <si>
    <t xml:space="preserve">Директор </t>
  </si>
  <si>
    <t xml:space="preserve">Главный бухгалтер </t>
  </si>
  <si>
    <t>Заведующий отделом информатизации учебного процесса</t>
  </si>
  <si>
    <t>Заведующий отделением</t>
  </si>
  <si>
    <t>Шеф- повар</t>
  </si>
  <si>
    <t>Почетный работник</t>
  </si>
  <si>
    <t xml:space="preserve">( полное наименование учебного заведения)   </t>
  </si>
  <si>
    <t>Итого по разделу 2 :</t>
  </si>
  <si>
    <t>Итого по мастерам:</t>
  </si>
  <si>
    <t>Мастер производственного обучения</t>
  </si>
  <si>
    <t xml:space="preserve">Воспитатель </t>
  </si>
  <si>
    <t>РАЗДЕЛ 2. Педагогический персонал</t>
  </si>
  <si>
    <t>Надбавка  руб.</t>
  </si>
  <si>
    <t xml:space="preserve"> Тарифная ставка (оклад) руб.</t>
  </si>
  <si>
    <t>Итого по разделу 3:</t>
  </si>
  <si>
    <t>Секретарь учебной части</t>
  </si>
  <si>
    <t>Раздел 3.Учебно-вспомогательный персонал</t>
  </si>
  <si>
    <t>расшифровка подписи</t>
  </si>
  <si>
    <t xml:space="preserve">   подпись</t>
  </si>
  <si>
    <t>________________</t>
  </si>
  <si>
    <t>___________</t>
  </si>
  <si>
    <t>Всего по штатному расписанию</t>
  </si>
  <si>
    <t>Итого по разделу 4:</t>
  </si>
  <si>
    <t>Повар</t>
  </si>
  <si>
    <t>Кухонный рабочий</t>
  </si>
  <si>
    <t xml:space="preserve">Рабочий по комплексному обслуживанию и ремонту зданий </t>
  </si>
  <si>
    <t>Сторож</t>
  </si>
  <si>
    <t xml:space="preserve">Дворник </t>
  </si>
  <si>
    <t>Кладовщик</t>
  </si>
  <si>
    <t>Раздел 4 .Обслуживающий персонал</t>
  </si>
  <si>
    <t xml:space="preserve">Педагог - организатор </t>
  </si>
  <si>
    <t>Социальный педагог</t>
  </si>
  <si>
    <t>За квалиф категор</t>
  </si>
  <si>
    <t>За непрерыв стаж</t>
  </si>
  <si>
    <t>Почетн работн</t>
  </si>
  <si>
    <t xml:space="preserve">Ведущий бухгалтер </t>
  </si>
  <si>
    <t xml:space="preserve">Специалист по кадрам </t>
  </si>
  <si>
    <t xml:space="preserve">Библиотекарь </t>
  </si>
  <si>
    <t xml:space="preserve">Лаборант </t>
  </si>
  <si>
    <t>Механник</t>
  </si>
  <si>
    <t xml:space="preserve">Дежурный по общежитию </t>
  </si>
  <si>
    <t xml:space="preserve">Комендант </t>
  </si>
  <si>
    <t>Юрисконсульт</t>
  </si>
  <si>
    <t xml:space="preserve">Гардеробщик </t>
  </si>
  <si>
    <t>Уборщик служебных помещений .</t>
  </si>
  <si>
    <t>Слесарь по ремонту оборудования</t>
  </si>
  <si>
    <t>Машинист (кочегар) котельной</t>
  </si>
  <si>
    <t>Мойщик посуды</t>
  </si>
  <si>
    <t xml:space="preserve">Слесарь-сантехник </t>
  </si>
  <si>
    <t>За аттестацию</t>
  </si>
  <si>
    <t>За аттестац</t>
  </si>
  <si>
    <t>М.И. Крылатова</t>
  </si>
  <si>
    <t>Надбавка, руб.</t>
  </si>
  <si>
    <t>Секретарь руководителя</t>
  </si>
  <si>
    <t>КГБПОУ  "Волчихинский политехнический колледж"</t>
  </si>
  <si>
    <t>Заведующий филиалом</t>
  </si>
  <si>
    <t>Методист</t>
  </si>
  <si>
    <t>Кастелянша</t>
  </si>
  <si>
    <t>Заместитель директора по воспитательной работе</t>
  </si>
  <si>
    <t>Заместитель директора по учебной работе</t>
  </si>
  <si>
    <t>повар-бригадир</t>
  </si>
  <si>
    <t>За непрерыв стаж (выслугу лет)</t>
  </si>
  <si>
    <t>Заведующий учебной части</t>
  </si>
  <si>
    <t>Начальник административно-хозяйственного отдела</t>
  </si>
  <si>
    <t>Специалист по охране труда</t>
  </si>
  <si>
    <t>Электромонтер по ремонту и обслуживанию электрооборудования</t>
  </si>
  <si>
    <t>Преподаватель</t>
  </si>
  <si>
    <t>Итого по преподавателям:</t>
  </si>
  <si>
    <t>Бухгалтер 1-й категории</t>
  </si>
  <si>
    <t>Экономист 1-й категории</t>
  </si>
  <si>
    <t>Инженер-энергетик</t>
  </si>
  <si>
    <t>Преподаватель высшая категория</t>
  </si>
  <si>
    <t>Преподаватель 1 категория</t>
  </si>
  <si>
    <t>Мастер производственного обучения 1 категория</t>
  </si>
  <si>
    <t>Техник 1-й категории</t>
  </si>
  <si>
    <t>Советник директора по воспитанию</t>
  </si>
  <si>
    <t>Делопроизводитель</t>
  </si>
  <si>
    <t>Педагог - организатор первая категория</t>
  </si>
  <si>
    <t>Руководитель физического воспитания высшая категория</t>
  </si>
  <si>
    <t>нет сельских</t>
  </si>
  <si>
    <t>А.Г. Кравченко</t>
  </si>
  <si>
    <t xml:space="preserve">Педагог-психолог </t>
  </si>
  <si>
    <t>Заместитель директора по учебно-производственной работе</t>
  </si>
  <si>
    <t>Заведующий методическим сектором</t>
  </si>
  <si>
    <t>Директор</t>
  </si>
  <si>
    <t>на период _2026_г.</t>
  </si>
  <si>
    <t xml:space="preserve">  с "01" сентяря 2026 года</t>
  </si>
  <si>
    <r>
      <t xml:space="preserve">Приказ от  "   "                   </t>
    </r>
    <r>
      <rPr>
        <u/>
        <sz val="10"/>
        <rFont val="Arial"/>
        <family val="2"/>
        <charset val="204"/>
      </rPr>
      <t xml:space="preserve"> 2026</t>
    </r>
    <r>
      <rPr>
        <sz val="10"/>
        <rFont val="Arial"/>
        <family val="2"/>
        <charset val="204"/>
      </rPr>
      <t xml:space="preserve">   № </t>
    </r>
  </si>
  <si>
    <t>Водитель автомобиля</t>
  </si>
  <si>
    <t>Преподаватель - организатор основ безопасности и защиты Родины</t>
  </si>
  <si>
    <t>Системный администратор</t>
  </si>
  <si>
    <t>Кассир 1-й категории</t>
  </si>
  <si>
    <r>
      <t>Штат в количестве___174,15</t>
    </r>
    <r>
      <rPr>
        <u/>
        <sz val="10"/>
        <rFont val="Arial"/>
        <family val="2"/>
        <charset val="204"/>
      </rPr>
      <t xml:space="preserve"> </t>
    </r>
    <r>
      <rPr>
        <sz val="10"/>
        <rFont val="Arial"/>
        <family val="2"/>
        <charset val="204"/>
      </rPr>
      <t>единиц</t>
    </r>
  </si>
  <si>
    <t>два миллиона двести двадцать четыре тысячи семьсот пятьдесят шесть рублей 74 копейки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</si>
</sst>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0" x14ac:knownFonts="1">
    <font>
      <sz val="10"/>
      <name val="Arial"/>
    </font>
    <font>
      <sz val="10"/>
      <name val="Arial"/>
      <family val="2"/>
      <charset val="204"/>
    </font>
    <font>
      <sz val="10"/>
      <name val="Arial"/>
      <family val="2"/>
      <charset val="204"/>
    </font>
    <font>
      <b/>
      <sz val="10"/>
      <name val="Arial"/>
      <family val="2"/>
      <charset val="204"/>
    </font>
    <font>
      <i/>
      <sz val="10"/>
      <name val="Arial"/>
      <family val="2"/>
      <charset val="204"/>
    </font>
    <font>
      <sz val="10"/>
      <name val="Arial"/>
      <family val="2"/>
      <charset val="204"/>
    </font>
    <font>
      <sz val="9"/>
      <name val="Arial"/>
      <family val="2"/>
      <charset val="204"/>
    </font>
    <font>
      <b/>
      <sz val="9"/>
      <name val="Arial"/>
      <family val="2"/>
    </font>
    <font>
      <u/>
      <sz val="10"/>
      <name val="Arial"/>
      <family val="2"/>
      <charset val="204"/>
    </font>
    <font>
      <sz val="10"/>
      <name val="Arial Cyr"/>
      <charset val="204"/>
    </font>
    <font>
      <sz val="8"/>
      <name val="Arial"/>
      <family val="2"/>
      <charset val="204"/>
    </font>
    <font>
      <b/>
      <sz val="8.5"/>
      <name val="Arial"/>
      <family val="2"/>
    </font>
    <font>
      <sz val="10"/>
      <name val="Courier New"/>
      <family val="3"/>
      <charset val="204"/>
    </font>
    <font>
      <sz val="12.5"/>
      <name val="Courier New"/>
      <family val="3"/>
      <charset val="204"/>
    </font>
    <font>
      <i/>
      <sz val="17.5"/>
      <name val="Arial"/>
      <family val="2"/>
      <charset val="204"/>
    </font>
    <font>
      <i/>
      <sz val="8.5"/>
      <name val="Arial"/>
      <family val="2"/>
      <charset val="204"/>
    </font>
    <font>
      <b/>
      <sz val="9.5"/>
      <name val="Arial"/>
      <family val="2"/>
      <charset val="204"/>
    </font>
    <font>
      <b/>
      <sz val="9"/>
      <name val="Arial"/>
      <family val="2"/>
      <charset val="204"/>
    </font>
    <font>
      <sz val="10"/>
      <color rgb="FFFF0000"/>
      <name val="Arial"/>
      <family val="2"/>
      <charset val="204"/>
    </font>
    <font>
      <sz val="9"/>
      <color rgb="FF00B050"/>
      <name val="Arial"/>
      <family val="2"/>
      <charset val="204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</borders>
  <cellStyleXfs count="2">
    <xf numFmtId="0" fontId="0" fillId="0" borderId="0" applyNumberFormat="0" applyFont="0" applyFill="0" applyBorder="0" applyAlignment="0" applyProtection="0">
      <alignment vertical="top"/>
    </xf>
    <xf numFmtId="0" fontId="5" fillId="0" borderId="0" applyNumberFormat="0" applyFont="0" applyFill="0" applyBorder="0" applyAlignment="0" applyProtection="0">
      <alignment vertical="top"/>
    </xf>
  </cellStyleXfs>
  <cellXfs count="127">
    <xf numFmtId="0" fontId="1" fillId="0" borderId="0" xfId="0" applyNumberFormat="1" applyFont="1" applyFill="1" applyBorder="1" applyAlignment="1" applyProtection="1">
      <alignment vertical="top"/>
    </xf>
    <xf numFmtId="0" fontId="2" fillId="0" borderId="0" xfId="0" applyNumberFormat="1" applyFont="1" applyFill="1" applyBorder="1" applyAlignment="1" applyProtection="1">
      <alignment vertical="top"/>
    </xf>
    <xf numFmtId="0" fontId="4" fillId="0" borderId="0" xfId="0" applyNumberFormat="1" applyFont="1" applyFill="1" applyBorder="1" applyAlignment="1" applyProtection="1">
      <alignment vertical="top"/>
    </xf>
    <xf numFmtId="0" fontId="1" fillId="0" borderId="1" xfId="0" applyNumberFormat="1" applyFont="1" applyFill="1" applyBorder="1" applyAlignment="1" applyProtection="1">
      <alignment horizontal="left" vertical="top"/>
    </xf>
    <xf numFmtId="0" fontId="2" fillId="0" borderId="1" xfId="0" applyNumberFormat="1" applyFont="1" applyFill="1" applyBorder="1" applyAlignment="1" applyProtection="1">
      <alignment horizontal="center" vertical="top"/>
    </xf>
    <xf numFmtId="0" fontId="5" fillId="0" borderId="0" xfId="0" applyNumberFormat="1" applyFont="1" applyFill="1" applyBorder="1" applyAlignment="1" applyProtection="1">
      <alignment vertical="top"/>
    </xf>
    <xf numFmtId="0" fontId="7" fillId="0" borderId="1" xfId="0" applyNumberFormat="1" applyFont="1" applyFill="1" applyBorder="1" applyAlignment="1" applyProtection="1">
      <alignment horizontal="left" vertical="top" wrapText="1"/>
    </xf>
    <xf numFmtId="0" fontId="1" fillId="0" borderId="1" xfId="0" applyNumberFormat="1" applyFont="1" applyFill="1" applyBorder="1" applyAlignment="1" applyProtection="1">
      <alignment vertical="top"/>
    </xf>
    <xf numFmtId="0" fontId="0" fillId="0" borderId="1" xfId="0" applyNumberFormat="1" applyFill="1" applyBorder="1" applyAlignment="1" applyProtection="1">
      <alignment horizontal="center" vertical="top"/>
    </xf>
    <xf numFmtId="0" fontId="0" fillId="0" borderId="0" xfId="0" applyNumberFormat="1" applyFill="1" applyBorder="1" applyAlignment="1" applyProtection="1">
      <alignment vertical="top"/>
    </xf>
    <xf numFmtId="0" fontId="2" fillId="0" borderId="0" xfId="0" applyNumberFormat="1" applyFont="1" applyFill="1" applyBorder="1" applyAlignment="1" applyProtection="1">
      <alignment vertical="top"/>
    </xf>
    <xf numFmtId="0" fontId="0" fillId="0" borderId="1" xfId="0" applyBorder="1" applyAlignment="1"/>
    <xf numFmtId="4" fontId="1" fillId="0" borderId="1" xfId="0" applyNumberFormat="1" applyFont="1" applyFill="1" applyBorder="1" applyAlignment="1" applyProtection="1">
      <alignment horizontal="right"/>
    </xf>
    <xf numFmtId="4" fontId="0" fillId="0" borderId="1" xfId="0" applyNumberFormat="1" applyBorder="1" applyAlignment="1">
      <alignment horizontal="right"/>
    </xf>
    <xf numFmtId="0" fontId="5" fillId="0" borderId="0" xfId="1" applyNumberFormat="1" applyFont="1" applyFill="1" applyBorder="1" applyAlignment="1" applyProtection="1">
      <alignment vertical="top"/>
    </xf>
    <xf numFmtId="0" fontId="5" fillId="0" borderId="0" xfId="1" applyNumberFormat="1" applyFont="1" applyFill="1" applyBorder="1" applyAlignment="1" applyProtection="1">
      <alignment horizontal="left" vertical="top"/>
    </xf>
    <xf numFmtId="0" fontId="6" fillId="0" borderId="0" xfId="1" applyNumberFormat="1" applyFont="1" applyFill="1" applyBorder="1" applyAlignment="1" applyProtection="1">
      <alignment horizontal="left" vertical="top" wrapText="1"/>
    </xf>
    <xf numFmtId="0" fontId="5" fillId="0" borderId="1" xfId="1" applyNumberFormat="1" applyFont="1" applyFill="1" applyBorder="1" applyAlignment="1" applyProtection="1">
      <alignment horizontal="left" vertical="top"/>
    </xf>
    <xf numFmtId="0" fontId="5" fillId="0" borderId="1" xfId="1" applyNumberFormat="1" applyFont="1" applyFill="1" applyBorder="1" applyAlignment="1" applyProtection="1">
      <alignment vertical="top"/>
    </xf>
    <xf numFmtId="0" fontId="5" fillId="0" borderId="1" xfId="1" applyNumberFormat="1" applyFont="1" applyFill="1" applyBorder="1" applyAlignment="1" applyProtection="1">
      <alignment horizontal="left" vertical="top" wrapText="1"/>
    </xf>
    <xf numFmtId="0" fontId="11" fillId="0" borderId="1" xfId="1" applyNumberFormat="1" applyFont="1" applyFill="1" applyBorder="1" applyAlignment="1" applyProtection="1">
      <alignment horizontal="left" vertical="top"/>
    </xf>
    <xf numFmtId="0" fontId="5" fillId="0" borderId="1" xfId="1" applyNumberFormat="1" applyFont="1" applyFill="1" applyBorder="1" applyAlignment="1" applyProtection="1">
      <alignment horizontal="center" vertical="top"/>
    </xf>
    <xf numFmtId="0" fontId="5" fillId="0" borderId="1" xfId="1" applyNumberFormat="1" applyFill="1" applyBorder="1" applyAlignment="1" applyProtection="1">
      <alignment horizontal="center" vertical="top"/>
    </xf>
    <xf numFmtId="0" fontId="6" fillId="0" borderId="0" xfId="1" applyNumberFormat="1" applyFont="1" applyFill="1" applyBorder="1" applyAlignment="1" applyProtection="1">
      <alignment vertical="top"/>
    </xf>
    <xf numFmtId="0" fontId="7" fillId="0" borderId="1" xfId="1" applyNumberFormat="1" applyFont="1" applyFill="1" applyBorder="1" applyAlignment="1" applyProtection="1">
      <alignment horizontal="left" vertical="top" wrapText="1"/>
    </xf>
    <xf numFmtId="0" fontId="14" fillId="0" borderId="0" xfId="1" applyNumberFormat="1" applyFont="1" applyFill="1" applyBorder="1" applyAlignment="1" applyProtection="1">
      <alignment horizontal="left"/>
    </xf>
    <xf numFmtId="0" fontId="10" fillId="0" borderId="0" xfId="1" applyNumberFormat="1" applyFont="1" applyFill="1" applyBorder="1" applyAlignment="1" applyProtection="1">
      <alignment horizontal="left" vertical="top"/>
    </xf>
    <xf numFmtId="0" fontId="5" fillId="0" borderId="0" xfId="1" applyNumberFormat="1" applyFont="1" applyFill="1" applyBorder="1" applyAlignment="1" applyProtection="1"/>
    <xf numFmtId="0" fontId="12" fillId="0" borderId="0" xfId="1" applyNumberFormat="1" applyFont="1" applyFill="1" applyBorder="1" applyAlignment="1" applyProtection="1">
      <alignment vertical="top"/>
    </xf>
    <xf numFmtId="0" fontId="13" fillId="0" borderId="0" xfId="1" applyNumberFormat="1" applyFont="1" applyFill="1" applyBorder="1" applyAlignment="1" applyProtection="1">
      <alignment vertical="top"/>
    </xf>
    <xf numFmtId="0" fontId="15" fillId="0" borderId="1" xfId="1" applyNumberFormat="1" applyFont="1" applyFill="1" applyBorder="1" applyAlignment="1" applyProtection="1">
      <alignment horizontal="left" vertical="top" indent="4"/>
    </xf>
    <xf numFmtId="0" fontId="16" fillId="0" borderId="4" xfId="1" applyNumberFormat="1" applyFont="1" applyFill="1" applyBorder="1" applyAlignment="1" applyProtection="1">
      <alignment horizontal="left" vertical="top" wrapText="1"/>
    </xf>
    <xf numFmtId="0" fontId="9" fillId="0" borderId="1" xfId="0" applyFont="1" applyFill="1" applyBorder="1" applyAlignment="1">
      <alignment horizontal="left" vertical="center" wrapText="1"/>
    </xf>
    <xf numFmtId="4" fontId="0" fillId="0" borderId="1" xfId="0" applyNumberFormat="1" applyFill="1" applyBorder="1" applyAlignment="1">
      <alignment horizontal="right"/>
    </xf>
    <xf numFmtId="4" fontId="5" fillId="0" borderId="1" xfId="1" applyNumberFormat="1" applyFont="1" applyFill="1" applyBorder="1" applyAlignment="1" applyProtection="1">
      <alignment horizontal="right"/>
    </xf>
    <xf numFmtId="4" fontId="0" fillId="0" borderId="2" xfId="0" applyNumberFormat="1" applyFill="1" applyBorder="1" applyAlignment="1">
      <alignment horizontal="right"/>
    </xf>
    <xf numFmtId="0" fontId="5" fillId="0" borderId="1" xfId="0" applyNumberFormat="1" applyFont="1" applyFill="1" applyBorder="1" applyAlignment="1" applyProtection="1">
      <alignment horizontal="left" vertical="top" wrapText="1"/>
    </xf>
    <xf numFmtId="0" fontId="5" fillId="0" borderId="2" xfId="1" applyNumberFormat="1" applyFont="1" applyFill="1" applyBorder="1" applyAlignment="1" applyProtection="1">
      <alignment horizontal="center" vertical="center" wrapText="1"/>
    </xf>
    <xf numFmtId="0" fontId="5" fillId="0" borderId="3" xfId="1" applyNumberFormat="1" applyFont="1" applyFill="1" applyBorder="1" applyAlignment="1" applyProtection="1"/>
    <xf numFmtId="4" fontId="5" fillId="0" borderId="0" xfId="1" applyNumberFormat="1" applyFont="1" applyFill="1" applyBorder="1" applyAlignment="1" applyProtection="1">
      <alignment horizontal="left" vertical="top"/>
    </xf>
    <xf numFmtId="0" fontId="5" fillId="0" borderId="4" xfId="1" applyNumberFormat="1" applyFont="1" applyFill="1" applyBorder="1" applyAlignment="1" applyProtection="1">
      <alignment horizontal="left" vertical="top" wrapText="1"/>
    </xf>
    <xf numFmtId="0" fontId="5" fillId="0" borderId="3" xfId="1" applyNumberFormat="1" applyFont="1" applyFill="1" applyBorder="1" applyAlignment="1" applyProtection="1">
      <alignment vertical="top"/>
    </xf>
    <xf numFmtId="0" fontId="8" fillId="0" borderId="0" xfId="0" applyNumberFormat="1" applyFont="1" applyFill="1" applyBorder="1" applyAlignment="1" applyProtection="1">
      <alignment vertical="top"/>
    </xf>
    <xf numFmtId="0" fontId="5" fillId="0" borderId="5" xfId="0" applyFont="1" applyFill="1" applyBorder="1" applyAlignment="1">
      <alignment horizontal="center"/>
    </xf>
    <xf numFmtId="0" fontId="0" fillId="0" borderId="5" xfId="0" applyFill="1" applyBorder="1" applyAlignment="1">
      <alignment horizontal="center"/>
    </xf>
    <xf numFmtId="0" fontId="0" fillId="0" borderId="1" xfId="0" applyFill="1" applyBorder="1" applyAlignment="1">
      <alignment horizontal="center"/>
    </xf>
    <xf numFmtId="0" fontId="5" fillId="0" borderId="1" xfId="0" applyFont="1" applyFill="1" applyBorder="1" applyAlignment="1">
      <alignment horizontal="center"/>
    </xf>
    <xf numFmtId="0" fontId="1" fillId="0" borderId="1" xfId="0" applyNumberFormat="1" applyFont="1" applyFill="1" applyBorder="1" applyAlignment="1" applyProtection="1">
      <alignment horizontal="center" vertical="top"/>
    </xf>
    <xf numFmtId="0" fontId="1" fillId="0" borderId="1" xfId="1" applyNumberFormat="1" applyFont="1" applyFill="1" applyBorder="1" applyAlignment="1" applyProtection="1">
      <alignment vertical="top"/>
    </xf>
    <xf numFmtId="0" fontId="1" fillId="0" borderId="0" xfId="1" applyNumberFormat="1" applyFont="1" applyFill="1" applyBorder="1" applyAlignment="1" applyProtection="1">
      <alignment vertical="top"/>
    </xf>
    <xf numFmtId="0" fontId="1" fillId="0" borderId="1" xfId="1" applyNumberFormat="1" applyFont="1" applyFill="1" applyBorder="1" applyAlignment="1" applyProtection="1">
      <alignment horizontal="left" vertical="top" wrapText="1"/>
    </xf>
    <xf numFmtId="0" fontId="6" fillId="0" borderId="1" xfId="1" applyNumberFormat="1" applyFont="1" applyFill="1" applyBorder="1" applyAlignment="1" applyProtection="1">
      <alignment horizontal="left" vertical="top" wrapText="1"/>
    </xf>
    <xf numFmtId="4" fontId="5" fillId="0" borderId="0" xfId="1" applyNumberFormat="1" applyFont="1" applyFill="1" applyBorder="1" applyAlignment="1" applyProtection="1">
      <alignment horizontal="right" vertical="top"/>
    </xf>
    <xf numFmtId="0" fontId="1" fillId="0" borderId="0" xfId="1" applyNumberFormat="1" applyFont="1" applyFill="1" applyBorder="1" applyAlignment="1" applyProtection="1">
      <alignment horizontal="left" vertical="top" wrapText="1"/>
    </xf>
    <xf numFmtId="0" fontId="3" fillId="0" borderId="1" xfId="1" applyNumberFormat="1" applyFont="1" applyFill="1" applyBorder="1" applyAlignment="1" applyProtection="1">
      <alignment vertical="top"/>
    </xf>
    <xf numFmtId="0" fontId="3" fillId="0" borderId="1" xfId="1" applyNumberFormat="1" applyFont="1" applyFill="1" applyBorder="1" applyAlignment="1" applyProtection="1">
      <alignment horizontal="left" vertical="top" wrapText="1"/>
    </xf>
    <xf numFmtId="4" fontId="3" fillId="0" borderId="1" xfId="1" applyNumberFormat="1" applyFont="1" applyFill="1" applyBorder="1" applyAlignment="1" applyProtection="1">
      <alignment horizontal="left" vertical="top"/>
    </xf>
    <xf numFmtId="4" fontId="3" fillId="0" borderId="1" xfId="1" applyNumberFormat="1" applyFont="1" applyFill="1" applyBorder="1" applyAlignment="1" applyProtection="1">
      <alignment horizontal="right" vertical="top"/>
    </xf>
    <xf numFmtId="0" fontId="3" fillId="0" borderId="1" xfId="1" applyNumberFormat="1" applyFont="1" applyFill="1" applyBorder="1" applyAlignment="1" applyProtection="1">
      <alignment horizontal="left" vertical="top"/>
    </xf>
    <xf numFmtId="0" fontId="5" fillId="0" borderId="1" xfId="1" applyNumberFormat="1" applyFill="1" applyBorder="1" applyAlignment="1" applyProtection="1">
      <alignment horizontal="center" vertical="top" wrapText="1"/>
    </xf>
    <xf numFmtId="0" fontId="17" fillId="0" borderId="1" xfId="1" applyNumberFormat="1" applyFont="1" applyFill="1" applyBorder="1" applyAlignment="1" applyProtection="1">
      <alignment vertical="top"/>
    </xf>
    <xf numFmtId="0" fontId="3" fillId="0" borderId="0" xfId="1" applyNumberFormat="1" applyFont="1" applyFill="1" applyBorder="1" applyAlignment="1" applyProtection="1">
      <alignment vertical="top"/>
    </xf>
    <xf numFmtId="0" fontId="17" fillId="0" borderId="1" xfId="1" applyNumberFormat="1" applyFont="1" applyFill="1" applyBorder="1" applyAlignment="1" applyProtection="1">
      <alignment horizontal="left" vertical="top"/>
    </xf>
    <xf numFmtId="0" fontId="3" fillId="0" borderId="1" xfId="1" applyNumberFormat="1" applyFont="1" applyFill="1" applyBorder="1" applyAlignment="1" applyProtection="1">
      <alignment horizontal="center" vertical="top"/>
    </xf>
    <xf numFmtId="4" fontId="3" fillId="0" borderId="1" xfId="1" applyNumberFormat="1" applyFont="1" applyFill="1" applyBorder="1" applyAlignment="1" applyProtection="1">
      <alignment horizontal="right"/>
    </xf>
    <xf numFmtId="0" fontId="3" fillId="0" borderId="1" xfId="0" applyNumberFormat="1" applyFont="1" applyFill="1" applyBorder="1" applyAlignment="1" applyProtection="1">
      <alignment vertical="top"/>
    </xf>
    <xf numFmtId="0" fontId="3" fillId="0" borderId="1" xfId="0" applyNumberFormat="1" applyFont="1" applyFill="1" applyBorder="1" applyAlignment="1" applyProtection="1">
      <alignment horizontal="left" vertical="top"/>
    </xf>
    <xf numFmtId="4" fontId="3" fillId="0" borderId="1" xfId="0" applyNumberFormat="1" applyFont="1" applyFill="1" applyBorder="1" applyAlignment="1" applyProtection="1">
      <alignment horizontal="right" vertical="top"/>
    </xf>
    <xf numFmtId="0" fontId="3" fillId="0" borderId="0" xfId="0" applyNumberFormat="1" applyFont="1" applyFill="1" applyBorder="1" applyAlignment="1" applyProtection="1">
      <alignment vertical="top"/>
    </xf>
    <xf numFmtId="0" fontId="18" fillId="0" borderId="0" xfId="0" applyNumberFormat="1" applyFont="1" applyFill="1" applyBorder="1" applyAlignment="1" applyProtection="1">
      <alignment vertical="top"/>
    </xf>
    <xf numFmtId="0" fontId="5" fillId="0" borderId="1" xfId="0" applyNumberFormat="1" applyFont="1" applyFill="1" applyBorder="1" applyAlignment="1" applyProtection="1">
      <alignment horizontal="center" vertical="top" wrapText="1"/>
    </xf>
    <xf numFmtId="0" fontId="5" fillId="0" borderId="1" xfId="1" applyNumberFormat="1" applyFont="1" applyFill="1" applyBorder="1" applyAlignment="1" applyProtection="1">
      <alignment horizontal="center" vertical="top" wrapText="1"/>
    </xf>
    <xf numFmtId="4" fontId="0" fillId="0" borderId="1" xfId="0" applyNumberFormat="1" applyFill="1" applyBorder="1" applyAlignment="1">
      <alignment horizontal="center"/>
    </xf>
    <xf numFmtId="4" fontId="5" fillId="0" borderId="1" xfId="1" applyNumberFormat="1" applyFont="1" applyFill="1" applyBorder="1" applyAlignment="1" applyProtection="1">
      <alignment horizontal="center"/>
    </xf>
    <xf numFmtId="4" fontId="3" fillId="0" borderId="1" xfId="1" applyNumberFormat="1" applyFont="1" applyFill="1" applyBorder="1" applyAlignment="1" applyProtection="1">
      <alignment horizontal="center" vertical="top"/>
    </xf>
    <xf numFmtId="0" fontId="5" fillId="0" borderId="0" xfId="1" applyNumberFormat="1" applyFont="1" applyFill="1" applyBorder="1" applyAlignment="1" applyProtection="1">
      <alignment horizontal="center" vertical="top"/>
    </xf>
    <xf numFmtId="0" fontId="1" fillId="0" borderId="3" xfId="1" applyNumberFormat="1" applyFont="1" applyFill="1" applyBorder="1" applyAlignment="1" applyProtection="1"/>
    <xf numFmtId="4" fontId="0" fillId="0" borderId="1" xfId="0" applyNumberFormat="1" applyFill="1" applyBorder="1" applyAlignment="1"/>
    <xf numFmtId="0" fontId="19" fillId="0" borderId="0" xfId="1" applyNumberFormat="1" applyFont="1" applyFill="1" applyBorder="1" applyAlignment="1" applyProtection="1">
      <alignment vertical="top"/>
    </xf>
    <xf numFmtId="2" fontId="3" fillId="0" borderId="1" xfId="1" applyNumberFormat="1" applyFont="1" applyFill="1" applyBorder="1" applyAlignment="1" applyProtection="1">
      <alignment horizontal="center" vertical="top"/>
    </xf>
    <xf numFmtId="4" fontId="0" fillId="2" borderId="1" xfId="0" applyNumberFormat="1" applyFill="1" applyBorder="1" applyAlignment="1">
      <alignment horizontal="right"/>
    </xf>
    <xf numFmtId="4" fontId="1" fillId="2" borderId="2" xfId="0" applyNumberFormat="1" applyFont="1" applyFill="1" applyBorder="1" applyAlignment="1">
      <alignment horizontal="right"/>
    </xf>
    <xf numFmtId="4" fontId="5" fillId="2" borderId="1" xfId="1" applyNumberFormat="1" applyFont="1" applyFill="1" applyBorder="1" applyAlignment="1" applyProtection="1">
      <alignment horizontal="right"/>
    </xf>
    <xf numFmtId="4" fontId="3" fillId="2" borderId="1" xfId="1" applyNumberFormat="1" applyFont="1" applyFill="1" applyBorder="1" applyAlignment="1" applyProtection="1">
      <alignment horizontal="right"/>
    </xf>
    <xf numFmtId="4" fontId="1" fillId="2" borderId="1" xfId="0" applyNumberFormat="1" applyFont="1" applyFill="1" applyBorder="1" applyAlignment="1" applyProtection="1">
      <alignment horizontal="right"/>
    </xf>
    <xf numFmtId="4" fontId="5" fillId="2" borderId="1" xfId="1" applyNumberFormat="1" applyFont="1" applyFill="1" applyBorder="1" applyAlignment="1" applyProtection="1">
      <alignment horizontal="center"/>
    </xf>
    <xf numFmtId="0" fontId="0" fillId="2" borderId="1" xfId="0" applyFill="1" applyBorder="1" applyAlignment="1">
      <alignment horizontal="center"/>
    </xf>
    <xf numFmtId="0" fontId="0" fillId="2" borderId="2" xfId="0" applyFill="1" applyBorder="1" applyAlignment="1">
      <alignment horizontal="center"/>
    </xf>
    <xf numFmtId="0" fontId="5" fillId="2" borderId="1" xfId="1" applyNumberFormat="1" applyFont="1" applyFill="1" applyBorder="1" applyAlignment="1" applyProtection="1">
      <alignment horizontal="center" vertical="top"/>
    </xf>
    <xf numFmtId="0" fontId="5" fillId="2" borderId="1" xfId="1" applyNumberFormat="1" applyFont="1" applyFill="1" applyBorder="1" applyAlignment="1" applyProtection="1">
      <alignment horizontal="left" vertical="top"/>
    </xf>
    <xf numFmtId="4" fontId="0" fillId="2" borderId="1" xfId="0" applyNumberFormat="1" applyFill="1" applyBorder="1" applyAlignment="1"/>
    <xf numFmtId="4" fontId="0" fillId="2" borderId="1" xfId="0" applyNumberFormat="1" applyFill="1" applyBorder="1" applyAlignment="1">
      <alignment horizontal="center"/>
    </xf>
    <xf numFmtId="4" fontId="1" fillId="2" borderId="1" xfId="0" applyNumberFormat="1" applyFont="1" applyFill="1" applyBorder="1" applyAlignment="1">
      <alignment horizontal="center"/>
    </xf>
    <xf numFmtId="4" fontId="5" fillId="2" borderId="1" xfId="0" applyNumberFormat="1" applyFont="1" applyFill="1" applyBorder="1" applyAlignment="1">
      <alignment horizontal="right"/>
    </xf>
    <xf numFmtId="4" fontId="1" fillId="2" borderId="1" xfId="0" applyNumberFormat="1" applyFont="1" applyFill="1" applyBorder="1" applyAlignment="1">
      <alignment horizontal="right"/>
    </xf>
    <xf numFmtId="4" fontId="5" fillId="0" borderId="0" xfId="1" applyNumberFormat="1" applyFont="1" applyFill="1" applyBorder="1" applyAlignment="1" applyProtection="1">
      <alignment horizontal="center" vertical="top"/>
    </xf>
    <xf numFmtId="0" fontId="9" fillId="2" borderId="7" xfId="0" applyFont="1" applyFill="1" applyBorder="1" applyAlignment="1">
      <alignment horizontal="left" vertical="center" wrapText="1"/>
    </xf>
    <xf numFmtId="0" fontId="9" fillId="2" borderId="1" xfId="0" applyFont="1" applyFill="1" applyBorder="1" applyAlignment="1">
      <alignment horizontal="left" vertical="center" wrapText="1"/>
    </xf>
    <xf numFmtId="0" fontId="9" fillId="2" borderId="11" xfId="0" applyFont="1" applyFill="1" applyBorder="1" applyAlignment="1">
      <alignment horizontal="left" vertical="center" wrapText="1"/>
    </xf>
    <xf numFmtId="0" fontId="9" fillId="2" borderId="9" xfId="0" applyFont="1" applyFill="1" applyBorder="1" applyAlignment="1">
      <alignment horizontal="left" vertical="center" wrapText="1"/>
    </xf>
    <xf numFmtId="0" fontId="9" fillId="2" borderId="8" xfId="0" applyFont="1" applyFill="1" applyBorder="1" applyAlignment="1">
      <alignment horizontal="left" vertical="center" wrapText="1"/>
    </xf>
    <xf numFmtId="0" fontId="0" fillId="0" borderId="4" xfId="0" applyNumberFormat="1" applyFill="1" applyBorder="1" applyAlignment="1" applyProtection="1">
      <alignment horizontal="center" vertical="top" wrapText="1"/>
    </xf>
    <xf numFmtId="0" fontId="1" fillId="0" borderId="6" xfId="0" applyNumberFormat="1" applyFont="1" applyFill="1" applyBorder="1" applyAlignment="1" applyProtection="1">
      <alignment horizontal="center" vertical="top" wrapText="1"/>
    </xf>
    <xf numFmtId="0" fontId="2" fillId="0" borderId="2" xfId="0" applyNumberFormat="1" applyFont="1" applyFill="1" applyBorder="1" applyAlignment="1" applyProtection="1">
      <alignment horizontal="center" vertical="center" wrapText="1"/>
      <protection locked="0"/>
    </xf>
    <xf numFmtId="0" fontId="2" fillId="0" borderId="5" xfId="0" applyNumberFormat="1" applyFont="1" applyFill="1" applyBorder="1" applyAlignment="1" applyProtection="1">
      <alignment horizontal="center" vertical="center" wrapText="1"/>
      <protection locked="0"/>
    </xf>
    <xf numFmtId="0" fontId="8" fillId="0" borderId="0" xfId="0" applyNumberFormat="1" applyFont="1" applyFill="1" applyBorder="1" applyAlignment="1" applyProtection="1">
      <alignment horizontal="center" vertical="top"/>
    </xf>
    <xf numFmtId="0" fontId="1" fillId="0" borderId="0" xfId="0" applyNumberFormat="1" applyFont="1" applyFill="1" applyBorder="1" applyAlignment="1" applyProtection="1">
      <alignment horizontal="center" vertical="top"/>
    </xf>
    <xf numFmtId="0" fontId="5" fillId="0" borderId="0" xfId="0" applyNumberFormat="1" applyFont="1" applyFill="1" applyBorder="1" applyAlignment="1" applyProtection="1">
      <alignment horizontal="center" vertical="top"/>
    </xf>
    <xf numFmtId="0" fontId="2" fillId="0" borderId="0" xfId="0" applyNumberFormat="1" applyFont="1" applyFill="1" applyBorder="1" applyAlignment="1" applyProtection="1">
      <alignment horizontal="center" vertical="top"/>
    </xf>
    <xf numFmtId="0" fontId="1" fillId="0" borderId="0" xfId="0" applyNumberFormat="1" applyFont="1" applyFill="1" applyBorder="1" applyAlignment="1" applyProtection="1">
      <alignment horizontal="left" vertical="top"/>
    </xf>
    <xf numFmtId="0" fontId="0" fillId="0" borderId="0" xfId="0" applyNumberFormat="1" applyFill="1" applyBorder="1" applyAlignment="1" applyProtection="1">
      <alignment horizontal="left" vertical="top"/>
    </xf>
    <xf numFmtId="0" fontId="3" fillId="0" borderId="0" xfId="0" applyNumberFormat="1" applyFont="1" applyFill="1" applyBorder="1" applyAlignment="1" applyProtection="1">
      <alignment horizontal="left" vertical="top"/>
    </xf>
    <xf numFmtId="0" fontId="2" fillId="0" borderId="2" xfId="0" applyNumberFormat="1" applyFont="1" applyFill="1" applyBorder="1" applyAlignment="1" applyProtection="1">
      <alignment horizontal="center" vertical="center" wrapText="1"/>
    </xf>
    <xf numFmtId="0" fontId="2" fillId="0" borderId="5" xfId="0" applyNumberFormat="1" applyFont="1" applyFill="1" applyBorder="1" applyAlignment="1" applyProtection="1">
      <alignment horizontal="center" vertical="center" wrapText="1"/>
    </xf>
    <xf numFmtId="0" fontId="1" fillId="0" borderId="2" xfId="0" applyNumberFormat="1" applyFont="1" applyFill="1" applyBorder="1" applyAlignment="1" applyProtection="1">
      <alignment horizontal="center" vertical="center" wrapText="1"/>
    </xf>
    <xf numFmtId="0" fontId="2" fillId="0" borderId="12" xfId="0" applyNumberFormat="1" applyFont="1" applyFill="1" applyBorder="1" applyAlignment="1" applyProtection="1">
      <alignment horizontal="center" wrapText="1"/>
    </xf>
    <xf numFmtId="0" fontId="2" fillId="0" borderId="13" xfId="0" applyNumberFormat="1" applyFont="1" applyFill="1" applyBorder="1" applyAlignment="1" applyProtection="1">
      <alignment horizontal="center" wrapText="1"/>
    </xf>
    <xf numFmtId="0" fontId="2" fillId="0" borderId="10" xfId="0" applyNumberFormat="1" applyFont="1" applyFill="1" applyBorder="1" applyAlignment="1" applyProtection="1">
      <alignment horizontal="center" wrapText="1"/>
    </xf>
    <xf numFmtId="0" fontId="5" fillId="0" borderId="2" xfId="1" applyNumberFormat="1" applyFont="1" applyFill="1" applyBorder="1" applyAlignment="1" applyProtection="1">
      <alignment horizontal="center" vertical="center" wrapText="1"/>
      <protection locked="0"/>
    </xf>
    <xf numFmtId="0" fontId="5" fillId="0" borderId="5" xfId="1" applyNumberFormat="1" applyFont="1" applyFill="1" applyBorder="1" applyAlignment="1" applyProtection="1">
      <alignment horizontal="center" vertical="center" wrapText="1"/>
      <protection locked="0"/>
    </xf>
    <xf numFmtId="0" fontId="5" fillId="0" borderId="4" xfId="1" applyNumberFormat="1" applyFill="1" applyBorder="1" applyAlignment="1" applyProtection="1">
      <alignment horizontal="center" vertical="top" wrapText="1"/>
    </xf>
    <xf numFmtId="0" fontId="5" fillId="0" borderId="6" xfId="1" applyNumberFormat="1" applyFont="1" applyFill="1" applyBorder="1" applyAlignment="1" applyProtection="1">
      <alignment horizontal="center" vertical="top" wrapText="1"/>
    </xf>
    <xf numFmtId="0" fontId="5" fillId="0" borderId="2" xfId="1" applyNumberFormat="1" applyFont="1" applyFill="1" applyBorder="1" applyAlignment="1" applyProtection="1">
      <alignment horizontal="center" vertical="center" wrapText="1"/>
    </xf>
    <xf numFmtId="0" fontId="5" fillId="0" borderId="5" xfId="1" applyNumberFormat="1" applyFont="1" applyFill="1" applyBorder="1" applyAlignment="1" applyProtection="1">
      <alignment horizontal="center" vertical="center" wrapText="1"/>
    </xf>
    <xf numFmtId="0" fontId="5" fillId="0" borderId="1" xfId="1" applyNumberFormat="1" applyFont="1" applyFill="1" applyBorder="1" applyAlignment="1" applyProtection="1">
      <alignment horizontal="center" wrapText="1"/>
    </xf>
    <xf numFmtId="0" fontId="5" fillId="0" borderId="10" xfId="1" applyNumberFormat="1" applyFont="1" applyFill="1" applyBorder="1" applyAlignment="1" applyProtection="1">
      <alignment horizontal="center" vertical="center" wrapText="1"/>
    </xf>
    <xf numFmtId="0" fontId="5" fillId="0" borderId="9" xfId="1" applyNumberFormat="1" applyFont="1" applyFill="1" applyBorder="1" applyAlignment="1" applyProtection="1">
      <alignment horizontal="center" vertical="center" wrapText="1"/>
    </xf>
  </cellXfs>
  <cellStyles count="2">
    <cellStyle name="Обычный" xfId="0" builtinId="0"/>
    <cellStyle name="Обычный 2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microsoft.com/office/2006/relationships/vbaProject" Target="vbaProject.bin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1">
    <pageSetUpPr fitToPage="1"/>
  </sheetPr>
  <dimension ref="A1:L28"/>
  <sheetViews>
    <sheetView tabSelected="1" zoomScaleNormal="100" workbookViewId="0">
      <selection activeCell="F15" sqref="F15"/>
    </sheetView>
  </sheetViews>
  <sheetFormatPr defaultRowHeight="12.75" x14ac:dyDescent="0.2"/>
  <cols>
    <col min="1" max="1" width="13" customWidth="1"/>
    <col min="2" max="2" width="4.28515625" customWidth="1"/>
    <col min="3" max="3" width="32.85546875" customWidth="1"/>
    <col min="4" max="4" width="8.42578125" customWidth="1"/>
    <col min="5" max="5" width="11.42578125" customWidth="1"/>
    <col min="6" max="6" width="10.42578125" customWidth="1"/>
    <col min="7" max="7" width="10.85546875" customWidth="1"/>
    <col min="8" max="8" width="11.140625" customWidth="1"/>
    <col min="9" max="9" width="12.140625" customWidth="1"/>
    <col min="10" max="10" width="10.5703125" customWidth="1"/>
    <col min="11" max="11" width="10.85546875" customWidth="1"/>
    <col min="12" max="12" width="12.7109375" customWidth="1"/>
    <col min="13" max="13" width="11.42578125" customWidth="1"/>
  </cols>
  <sheetData>
    <row r="1" spans="1:12" x14ac:dyDescent="0.2">
      <c r="A1" s="105" t="s">
        <v>70</v>
      </c>
      <c r="B1" s="106"/>
      <c r="C1" s="106"/>
      <c r="D1" s="106"/>
      <c r="E1" s="106"/>
      <c r="F1" s="106"/>
      <c r="G1" s="106"/>
      <c r="H1" s="106"/>
      <c r="I1" s="106"/>
      <c r="J1" s="106"/>
      <c r="K1" s="106"/>
      <c r="L1" s="106"/>
    </row>
    <row r="2" spans="1:12" x14ac:dyDescent="0.2">
      <c r="A2" s="107" t="s">
        <v>22</v>
      </c>
      <c r="B2" s="108"/>
      <c r="C2" s="108"/>
      <c r="D2" s="108"/>
      <c r="E2" s="108"/>
      <c r="F2" s="108"/>
      <c r="G2" s="108"/>
      <c r="H2" s="108"/>
      <c r="I2" s="108"/>
      <c r="J2" s="108"/>
      <c r="K2" s="108"/>
      <c r="L2" s="108"/>
    </row>
    <row r="3" spans="1:12" x14ac:dyDescent="0.2">
      <c r="C3" s="1"/>
    </row>
    <row r="4" spans="1:12" x14ac:dyDescent="0.2">
      <c r="A4" s="111" t="s">
        <v>6</v>
      </c>
      <c r="B4" s="111"/>
      <c r="C4" s="111"/>
      <c r="E4" s="5" t="s">
        <v>0</v>
      </c>
    </row>
    <row r="5" spans="1:12" x14ac:dyDescent="0.2">
      <c r="E5" s="1"/>
    </row>
    <row r="6" spans="1:12" x14ac:dyDescent="0.2">
      <c r="E6" t="s">
        <v>103</v>
      </c>
      <c r="F6" s="69"/>
      <c r="G6" s="69"/>
      <c r="H6" s="69"/>
      <c r="I6" s="10"/>
      <c r="J6" s="1"/>
    </row>
    <row r="7" spans="1:12" x14ac:dyDescent="0.2">
      <c r="A7" s="109" t="s">
        <v>101</v>
      </c>
      <c r="B7" s="110"/>
      <c r="C7" s="110"/>
      <c r="E7" t="s">
        <v>108</v>
      </c>
    </row>
    <row r="8" spans="1:12" x14ac:dyDescent="0.2">
      <c r="C8" s="1"/>
      <c r="E8" s="2" t="s">
        <v>1</v>
      </c>
    </row>
    <row r="9" spans="1:12" x14ac:dyDescent="0.2">
      <c r="A9" t="s">
        <v>102</v>
      </c>
      <c r="E9" s="42" t="s">
        <v>109</v>
      </c>
    </row>
    <row r="10" spans="1:12" x14ac:dyDescent="0.2">
      <c r="C10" s="1"/>
      <c r="E10" s="1"/>
    </row>
    <row r="11" spans="1:12" x14ac:dyDescent="0.2">
      <c r="C11" s="10"/>
      <c r="D11" s="9"/>
    </row>
    <row r="12" spans="1:12" ht="28.5" customHeight="1" x14ac:dyDescent="0.2">
      <c r="A12" s="101" t="s">
        <v>10</v>
      </c>
      <c r="B12" s="102"/>
      <c r="C12" s="114" t="s">
        <v>13</v>
      </c>
      <c r="D12" s="103" t="s">
        <v>2</v>
      </c>
      <c r="E12" s="112" t="s">
        <v>29</v>
      </c>
      <c r="F12" s="115" t="s">
        <v>68</v>
      </c>
      <c r="G12" s="116"/>
      <c r="H12" s="116"/>
      <c r="I12" s="117"/>
      <c r="J12" s="112" t="s">
        <v>15</v>
      </c>
      <c r="K12" s="112" t="s">
        <v>14</v>
      </c>
      <c r="L12" s="103" t="s">
        <v>3</v>
      </c>
    </row>
    <row r="13" spans="1:12" ht="43.5" customHeight="1" x14ac:dyDescent="0.2">
      <c r="A13" s="8" t="s">
        <v>11</v>
      </c>
      <c r="B13" s="8" t="s">
        <v>12</v>
      </c>
      <c r="C13" s="113"/>
      <c r="D13" s="104"/>
      <c r="E13" s="113"/>
      <c r="F13" s="36" t="s">
        <v>21</v>
      </c>
      <c r="G13" s="19" t="s">
        <v>48</v>
      </c>
      <c r="H13" s="36" t="s">
        <v>65</v>
      </c>
      <c r="I13" s="50" t="s">
        <v>77</v>
      </c>
      <c r="J13" s="113"/>
      <c r="K13" s="113"/>
      <c r="L13" s="104"/>
    </row>
    <row r="14" spans="1:12" x14ac:dyDescent="0.2">
      <c r="A14" s="47">
        <v>1</v>
      </c>
      <c r="B14" s="47">
        <v>2</v>
      </c>
      <c r="C14" s="4">
        <v>3</v>
      </c>
      <c r="D14" s="4">
        <v>4</v>
      </c>
      <c r="E14" s="4">
        <v>5</v>
      </c>
      <c r="F14" s="4">
        <v>6</v>
      </c>
      <c r="G14" s="4">
        <v>7</v>
      </c>
      <c r="H14" s="4">
        <v>8</v>
      </c>
      <c r="I14" s="4">
        <v>9</v>
      </c>
      <c r="J14" s="4">
        <v>10</v>
      </c>
      <c r="K14" s="4">
        <v>11</v>
      </c>
      <c r="L14" s="4">
        <v>12</v>
      </c>
    </row>
    <row r="15" spans="1:12" ht="24" x14ac:dyDescent="0.2">
      <c r="A15" s="7"/>
      <c r="B15" s="7"/>
      <c r="C15" s="6" t="s">
        <v>9</v>
      </c>
      <c r="D15" s="3"/>
      <c r="E15" s="3"/>
      <c r="F15" s="3"/>
      <c r="G15" s="3"/>
      <c r="H15" s="3"/>
      <c r="I15" s="3"/>
      <c r="J15" s="3"/>
      <c r="K15" s="3"/>
      <c r="L15" s="3"/>
    </row>
    <row r="16" spans="1:12" ht="15" customHeight="1" x14ac:dyDescent="0.2">
      <c r="A16" s="7"/>
      <c r="B16" s="7"/>
      <c r="C16" s="96" t="s">
        <v>16</v>
      </c>
      <c r="D16" s="11">
        <v>1</v>
      </c>
      <c r="E16" s="13">
        <v>33358</v>
      </c>
      <c r="F16" s="12"/>
      <c r="G16" s="12"/>
      <c r="H16" s="12"/>
      <c r="I16" s="12">
        <f>E16*10%</f>
        <v>3335.8</v>
      </c>
      <c r="J16" s="12">
        <f>(E16+F16+G16+H16+I16)*0.25</f>
        <v>9173.4500000000007</v>
      </c>
      <c r="K16" s="12">
        <f t="shared" ref="K16:K20" si="0">(E16+F16+G16+J16+H16+I16)*D16</f>
        <v>45867.25</v>
      </c>
      <c r="L16" s="3"/>
    </row>
    <row r="17" spans="1:12" ht="37.5" customHeight="1" x14ac:dyDescent="0.2">
      <c r="A17" s="7"/>
      <c r="B17" s="7"/>
      <c r="C17" s="96" t="s">
        <v>98</v>
      </c>
      <c r="D17" s="11">
        <v>1</v>
      </c>
      <c r="E17" s="13">
        <f>ROUND((E16*0.9),0)</f>
        <v>30022</v>
      </c>
      <c r="F17" s="12"/>
      <c r="G17" s="12"/>
      <c r="H17" s="12"/>
      <c r="I17" s="12"/>
      <c r="J17" s="12">
        <f>(E17+F17+G17+H17+I17)*0.25</f>
        <v>7505.5</v>
      </c>
      <c r="K17" s="12">
        <f t="shared" si="0"/>
        <v>37527.5</v>
      </c>
      <c r="L17" s="3"/>
    </row>
    <row r="18" spans="1:12" ht="29.25" customHeight="1" x14ac:dyDescent="0.2">
      <c r="A18" s="7"/>
      <c r="B18" s="7"/>
      <c r="C18" s="96" t="s">
        <v>74</v>
      </c>
      <c r="D18" s="11">
        <v>1</v>
      </c>
      <c r="E18" s="13">
        <f>ROUND((E16*0.85),0)</f>
        <v>28354</v>
      </c>
      <c r="F18" s="12"/>
      <c r="G18" s="12"/>
      <c r="H18" s="12"/>
      <c r="I18" s="12">
        <f>E18*5%</f>
        <v>1417.7</v>
      </c>
      <c r="J18" s="12">
        <f t="shared" ref="J18:J27" si="1">(E18+F18+G18+H18+I18)*0.25</f>
        <v>7442.9250000000002</v>
      </c>
      <c r="K18" s="12">
        <f t="shared" si="0"/>
        <v>37214.625</v>
      </c>
      <c r="L18" s="3"/>
    </row>
    <row r="19" spans="1:12" ht="16.5" customHeight="1" x14ac:dyDescent="0.2">
      <c r="A19" s="7"/>
      <c r="B19" s="7"/>
      <c r="C19" s="96" t="s">
        <v>71</v>
      </c>
      <c r="D19" s="11">
        <v>1</v>
      </c>
      <c r="E19" s="13">
        <f>ROUND((E16*0.6),0)</f>
        <v>20015</v>
      </c>
      <c r="F19" s="12"/>
      <c r="G19" s="12"/>
      <c r="H19" s="12"/>
      <c r="I19" s="84">
        <f>ROUND(E19*0.15,2)</f>
        <v>3002.25</v>
      </c>
      <c r="J19" s="12">
        <f t="shared" si="1"/>
        <v>5754.3125</v>
      </c>
      <c r="K19" s="12">
        <f t="shared" si="0"/>
        <v>28771.5625</v>
      </c>
      <c r="L19" s="3"/>
    </row>
    <row r="20" spans="1:12" ht="26.25" customHeight="1" x14ac:dyDescent="0.2">
      <c r="A20" s="7"/>
      <c r="B20" s="7"/>
      <c r="C20" s="96" t="s">
        <v>75</v>
      </c>
      <c r="D20" s="11">
        <v>1</v>
      </c>
      <c r="E20" s="13">
        <v>28354</v>
      </c>
      <c r="F20" s="12"/>
      <c r="G20" s="12"/>
      <c r="H20" s="12"/>
      <c r="I20" s="84">
        <f>ROUND(E20*0.15,2)</f>
        <v>4253.1000000000004</v>
      </c>
      <c r="J20" s="12">
        <f t="shared" si="1"/>
        <v>8151.7749999999996</v>
      </c>
      <c r="K20" s="12">
        <f t="shared" si="0"/>
        <v>40758.875</v>
      </c>
      <c r="L20" s="3"/>
    </row>
    <row r="21" spans="1:12" ht="15" customHeight="1" x14ac:dyDescent="0.2">
      <c r="A21" s="7"/>
      <c r="B21" s="7"/>
      <c r="C21" s="96" t="s">
        <v>17</v>
      </c>
      <c r="D21" s="11">
        <v>1</v>
      </c>
      <c r="E21" s="13">
        <f>ROUND((E16*0.9),0)</f>
        <v>30022</v>
      </c>
      <c r="F21" s="12"/>
      <c r="G21" s="12"/>
      <c r="H21" s="12"/>
      <c r="I21" s="84">
        <f>ROUND(E21*0.15,2)</f>
        <v>4503.3</v>
      </c>
      <c r="J21" s="12">
        <f t="shared" si="1"/>
        <v>8631.3250000000007</v>
      </c>
      <c r="K21" s="12">
        <f t="shared" ref="K21:K27" si="2">(E21+F21+G21+J21+H21+I21)*D21</f>
        <v>43156.625</v>
      </c>
      <c r="L21" s="3"/>
    </row>
    <row r="22" spans="1:12" ht="35.25" customHeight="1" x14ac:dyDescent="0.2">
      <c r="A22" s="7"/>
      <c r="B22" s="7"/>
      <c r="C22" s="96" t="s">
        <v>79</v>
      </c>
      <c r="D22" s="11">
        <v>1</v>
      </c>
      <c r="E22" s="13">
        <f>ROUND((E16*0.6),0)</f>
        <v>20015</v>
      </c>
      <c r="F22" s="12"/>
      <c r="G22" s="12"/>
      <c r="H22" s="12"/>
      <c r="I22" s="84"/>
      <c r="J22" s="12">
        <f>(E22+F22+G22+H22+I22)*0.25</f>
        <v>5003.75</v>
      </c>
      <c r="K22" s="12">
        <f>(E22+F22+G22+J22+H22+I22)*D22</f>
        <v>25018.75</v>
      </c>
      <c r="L22" s="3"/>
    </row>
    <row r="23" spans="1:12" ht="35.25" customHeight="1" x14ac:dyDescent="0.2">
      <c r="A23" s="7"/>
      <c r="B23" s="7"/>
      <c r="C23" s="96" t="s">
        <v>99</v>
      </c>
      <c r="D23" s="11">
        <v>1</v>
      </c>
      <c r="E23" s="13">
        <f>ROUND((E16*0.6),0)</f>
        <v>20015</v>
      </c>
      <c r="F23" s="12"/>
      <c r="G23" s="12"/>
      <c r="H23" s="12"/>
      <c r="I23" s="84"/>
      <c r="J23" s="12">
        <f>(E23+F23+G23+H23+I23)*0.25</f>
        <v>5003.75</v>
      </c>
      <c r="K23" s="12">
        <f>(E23+F23+G23+J23+H23+I23)*D23</f>
        <v>25018.75</v>
      </c>
      <c r="L23" s="3"/>
    </row>
    <row r="24" spans="1:12" ht="40.5" customHeight="1" x14ac:dyDescent="0.2">
      <c r="A24" s="7"/>
      <c r="B24" s="7"/>
      <c r="C24" s="96" t="s">
        <v>18</v>
      </c>
      <c r="D24" s="11">
        <v>1</v>
      </c>
      <c r="E24" s="13">
        <f>ROUND((E16*0.6),0)</f>
        <v>20015</v>
      </c>
      <c r="F24" s="12"/>
      <c r="G24" s="12"/>
      <c r="H24" s="12"/>
      <c r="I24" s="84">
        <f>E24*5%</f>
        <v>1000.75</v>
      </c>
      <c r="J24" s="12">
        <f t="shared" si="1"/>
        <v>5253.9375</v>
      </c>
      <c r="K24" s="12">
        <f t="shared" si="2"/>
        <v>26269.6875</v>
      </c>
      <c r="L24" s="3"/>
    </row>
    <row r="25" spans="1:12" ht="13.5" customHeight="1" x14ac:dyDescent="0.2">
      <c r="A25" s="7"/>
      <c r="B25" s="7"/>
      <c r="C25" s="96" t="s">
        <v>19</v>
      </c>
      <c r="D25" s="11">
        <v>1</v>
      </c>
      <c r="E25" s="13">
        <f>ROUND((E16*0.6),0)</f>
        <v>20015</v>
      </c>
      <c r="F25" s="12"/>
      <c r="G25" s="12"/>
      <c r="H25" s="12"/>
      <c r="I25" s="84">
        <f>E25*5%</f>
        <v>1000.75</v>
      </c>
      <c r="J25" s="12">
        <f t="shared" si="1"/>
        <v>5253.9375</v>
      </c>
      <c r="K25" s="12">
        <f t="shared" si="2"/>
        <v>26269.6875</v>
      </c>
      <c r="L25" s="3"/>
    </row>
    <row r="26" spans="1:12" ht="13.5" customHeight="1" x14ac:dyDescent="0.2">
      <c r="A26" s="7"/>
      <c r="B26" s="7"/>
      <c r="C26" s="96" t="s">
        <v>78</v>
      </c>
      <c r="D26" s="11">
        <v>1</v>
      </c>
      <c r="E26" s="13">
        <f>ROUND((E16*0.6),0)</f>
        <v>20015</v>
      </c>
      <c r="F26" s="12"/>
      <c r="G26" s="12"/>
      <c r="H26" s="12"/>
      <c r="I26" s="84">
        <f t="shared" ref="I26" si="3">ROUND(E26*0.05,2)</f>
        <v>1000.75</v>
      </c>
      <c r="J26" s="12">
        <f>(E26+F26+G26+H26+I26)*0.25</f>
        <v>5253.9375</v>
      </c>
      <c r="K26" s="12">
        <f t="shared" ref="K26" si="4">(E26+F26+G26+J26+H26+I26)*D26</f>
        <v>26269.6875</v>
      </c>
      <c r="L26" s="3"/>
    </row>
    <row r="27" spans="1:12" ht="16.5" customHeight="1" x14ac:dyDescent="0.2">
      <c r="A27" s="7"/>
      <c r="B27" s="7"/>
      <c r="C27" s="99" t="s">
        <v>7</v>
      </c>
      <c r="D27" s="11">
        <v>1</v>
      </c>
      <c r="E27" s="13">
        <f>ROUND((E16*0.6),0)</f>
        <v>20015</v>
      </c>
      <c r="F27" s="12"/>
      <c r="G27" s="12"/>
      <c r="H27" s="12"/>
      <c r="I27" s="12"/>
      <c r="J27" s="12">
        <f t="shared" si="1"/>
        <v>5003.75</v>
      </c>
      <c r="K27" s="12">
        <f t="shared" si="2"/>
        <v>25018.75</v>
      </c>
      <c r="L27" s="3"/>
    </row>
    <row r="28" spans="1:12" s="68" customFormat="1" ht="14.25" customHeight="1" x14ac:dyDescent="0.2">
      <c r="A28" s="65"/>
      <c r="B28" s="65"/>
      <c r="C28" s="66" t="s">
        <v>8</v>
      </c>
      <c r="D28" s="67">
        <f t="shared" ref="D28:J28" si="5">SUM(D16:D27)</f>
        <v>12</v>
      </c>
      <c r="E28" s="67">
        <f>SUM(E16:E27)</f>
        <v>290215</v>
      </c>
      <c r="F28" s="67">
        <f t="shared" si="5"/>
        <v>0</v>
      </c>
      <c r="G28" s="67">
        <f t="shared" si="5"/>
        <v>0</v>
      </c>
      <c r="H28" s="67">
        <f t="shared" si="5"/>
        <v>0</v>
      </c>
      <c r="I28" s="67">
        <f t="shared" si="5"/>
        <v>19514.400000000001</v>
      </c>
      <c r="J28" s="67">
        <f t="shared" si="5"/>
        <v>77432.350000000006</v>
      </c>
      <c r="K28" s="67">
        <f>SUM(K16:K27)</f>
        <v>387161.75</v>
      </c>
      <c r="L28" s="66"/>
    </row>
  </sheetData>
  <mergeCells count="12">
    <mergeCell ref="A12:B12"/>
    <mergeCell ref="L12:L13"/>
    <mergeCell ref="A1:L1"/>
    <mergeCell ref="A2:L2"/>
    <mergeCell ref="A7:C7"/>
    <mergeCell ref="A4:C4"/>
    <mergeCell ref="K12:K13"/>
    <mergeCell ref="C12:C13"/>
    <mergeCell ref="D12:D13"/>
    <mergeCell ref="E12:E13"/>
    <mergeCell ref="J12:J13"/>
    <mergeCell ref="F12:I12"/>
  </mergeCells>
  <phoneticPr fontId="0" type="noConversion"/>
  <pageMargins left="0.59055118110236227" right="0.19685039370078741" top="0.39370078740157483" bottom="0.39370078740157483" header="0" footer="0"/>
  <pageSetup paperSize="9" scale="94" orientation="landscape" verticalDpi="300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2">
    <pageSetUpPr fitToPage="1"/>
  </sheetPr>
  <dimension ref="A2:L48"/>
  <sheetViews>
    <sheetView zoomScaleNormal="100" workbookViewId="0">
      <selection activeCell="C6" sqref="C6:C20"/>
    </sheetView>
  </sheetViews>
  <sheetFormatPr defaultColWidth="9.140625" defaultRowHeight="12.75" x14ac:dyDescent="0.2"/>
  <cols>
    <col min="1" max="1" width="14.42578125" style="14" customWidth="1"/>
    <col min="2" max="2" width="4.42578125" style="14" customWidth="1"/>
    <col min="3" max="3" width="37.5703125" style="14" customWidth="1"/>
    <col min="4" max="4" width="8.42578125" style="14" customWidth="1"/>
    <col min="5" max="5" width="12" style="14" customWidth="1"/>
    <col min="6" max="6" width="9.28515625" style="14" customWidth="1"/>
    <col min="7" max="7" width="9.7109375" style="14" customWidth="1"/>
    <col min="8" max="8" width="8.42578125" style="14" customWidth="1"/>
    <col min="9" max="9" width="12.5703125" style="14" customWidth="1"/>
    <col min="10" max="10" width="9.28515625" style="14" customWidth="1"/>
    <col min="11" max="11" width="11.7109375" style="14" customWidth="1"/>
    <col min="12" max="12" width="28.28515625" style="14" customWidth="1"/>
    <col min="13" max="16384" width="9.140625" style="14"/>
  </cols>
  <sheetData>
    <row r="2" spans="1:12" ht="27" customHeight="1" x14ac:dyDescent="0.2">
      <c r="A2" s="120" t="s">
        <v>10</v>
      </c>
      <c r="B2" s="121"/>
      <c r="C2" s="122" t="s">
        <v>13</v>
      </c>
      <c r="D2" s="118" t="s">
        <v>2</v>
      </c>
      <c r="E2" s="122" t="s">
        <v>29</v>
      </c>
      <c r="F2" s="37"/>
      <c r="G2" s="124" t="s">
        <v>28</v>
      </c>
      <c r="H2" s="124"/>
      <c r="I2" s="124"/>
      <c r="J2" s="122" t="s">
        <v>15</v>
      </c>
      <c r="K2" s="122" t="s">
        <v>14</v>
      </c>
      <c r="L2" s="118" t="s">
        <v>3</v>
      </c>
    </row>
    <row r="3" spans="1:12" ht="42.75" customHeight="1" x14ac:dyDescent="0.2">
      <c r="A3" s="22" t="s">
        <v>11</v>
      </c>
      <c r="B3" s="22" t="s">
        <v>12</v>
      </c>
      <c r="C3" s="123"/>
      <c r="D3" s="119"/>
      <c r="E3" s="123"/>
      <c r="F3" s="19" t="s">
        <v>50</v>
      </c>
      <c r="G3" s="19" t="s">
        <v>48</v>
      </c>
      <c r="H3" s="19" t="s">
        <v>66</v>
      </c>
      <c r="I3" s="19" t="s">
        <v>49</v>
      </c>
      <c r="J3" s="123"/>
      <c r="K3" s="123"/>
      <c r="L3" s="119"/>
    </row>
    <row r="4" spans="1:12" x14ac:dyDescent="0.2">
      <c r="A4" s="21">
        <v>1</v>
      </c>
      <c r="B4" s="21">
        <v>2</v>
      </c>
      <c r="C4" s="21">
        <v>3</v>
      </c>
      <c r="D4" s="21">
        <v>4</v>
      </c>
      <c r="E4" s="21">
        <v>5</v>
      </c>
      <c r="F4" s="21">
        <v>6</v>
      </c>
      <c r="G4" s="21">
        <v>7</v>
      </c>
      <c r="H4" s="21">
        <v>8</v>
      </c>
      <c r="I4" s="21">
        <v>9</v>
      </c>
      <c r="J4" s="21">
        <v>10</v>
      </c>
      <c r="K4" s="21">
        <v>11</v>
      </c>
      <c r="L4" s="21">
        <v>12</v>
      </c>
    </row>
    <row r="5" spans="1:12" ht="19.5" customHeight="1" x14ac:dyDescent="0.2">
      <c r="A5" s="18"/>
      <c r="B5" s="18"/>
      <c r="C5" s="20" t="s">
        <v>27</v>
      </c>
      <c r="D5" s="17"/>
      <c r="E5" s="17"/>
      <c r="F5" s="17"/>
      <c r="G5" s="17"/>
      <c r="H5" s="17"/>
      <c r="I5" s="17"/>
      <c r="J5" s="17"/>
      <c r="K5" s="17"/>
      <c r="L5" s="17"/>
    </row>
    <row r="6" spans="1:12" ht="27" customHeight="1" x14ac:dyDescent="0.2">
      <c r="A6" s="18"/>
      <c r="B6" s="18"/>
      <c r="C6" s="97" t="s">
        <v>94</v>
      </c>
      <c r="D6" s="43">
        <v>1</v>
      </c>
      <c r="E6" s="93">
        <v>16935</v>
      </c>
      <c r="F6" s="34"/>
      <c r="G6" s="34"/>
      <c r="H6" s="34"/>
      <c r="I6" s="34"/>
      <c r="J6" s="34">
        <f>SUM(E6:I6)*0.25</f>
        <v>4233.75</v>
      </c>
      <c r="K6" s="34">
        <f>(D6*E6+I6+F6+H6+G6)*1.25</f>
        <v>21168.75</v>
      </c>
      <c r="L6" s="17"/>
    </row>
    <row r="7" spans="1:12" ht="45" customHeight="1" x14ac:dyDescent="0.2">
      <c r="A7" s="18"/>
      <c r="B7" s="18"/>
      <c r="C7" s="97" t="s">
        <v>105</v>
      </c>
      <c r="D7" s="44">
        <v>1</v>
      </c>
      <c r="E7" s="80">
        <v>13028</v>
      </c>
      <c r="F7" s="34"/>
      <c r="G7" s="34"/>
      <c r="H7" s="34"/>
      <c r="I7" s="34"/>
      <c r="J7" s="34">
        <f t="shared" ref="J7" si="0">SUM(E7:I7)*0.25</f>
        <v>3257</v>
      </c>
      <c r="K7" s="34">
        <f t="shared" ref="K7" si="1">(D7*E7+I7+F7+H7+G7)*1.25</f>
        <v>16285</v>
      </c>
      <c r="L7" s="17"/>
    </row>
    <row r="8" spans="1:12" ht="15.75" customHeight="1" x14ac:dyDescent="0.2">
      <c r="A8" s="18"/>
      <c r="B8" s="18"/>
      <c r="C8" s="97" t="s">
        <v>97</v>
      </c>
      <c r="D8" s="45">
        <v>1</v>
      </c>
      <c r="E8" s="80">
        <v>13028</v>
      </c>
      <c r="F8" s="34"/>
      <c r="G8" s="34"/>
      <c r="H8" s="34"/>
      <c r="I8" s="34"/>
      <c r="J8" s="34">
        <f t="shared" ref="J8:J21" si="2">SUM(E8:I8)*0.25</f>
        <v>3257</v>
      </c>
      <c r="K8" s="34">
        <f t="shared" ref="K8:K21" si="3">(D8*E8+I8+F8+H8+G8)*1.25</f>
        <v>16285</v>
      </c>
      <c r="L8" s="17"/>
    </row>
    <row r="9" spans="1:12" ht="15.75" customHeight="1" x14ac:dyDescent="0.2">
      <c r="A9" s="18"/>
      <c r="B9" s="18"/>
      <c r="C9" s="97" t="s">
        <v>93</v>
      </c>
      <c r="D9" s="45">
        <v>1</v>
      </c>
      <c r="E9" s="80">
        <v>15633</v>
      </c>
      <c r="F9" s="34"/>
      <c r="G9" s="34"/>
      <c r="H9" s="34"/>
      <c r="I9" s="34"/>
      <c r="J9" s="34">
        <f t="shared" ref="J9" si="4">SUM(E9:I9)*0.25</f>
        <v>3908.25</v>
      </c>
      <c r="K9" s="34">
        <f t="shared" ref="K9" si="5">(D9*E9+I9+F9+H9+G9)*1.25</f>
        <v>19541.25</v>
      </c>
      <c r="L9" s="17"/>
    </row>
    <row r="10" spans="1:12" ht="15.75" customHeight="1" x14ac:dyDescent="0.2">
      <c r="A10" s="18"/>
      <c r="B10" s="18"/>
      <c r="C10" s="97" t="s">
        <v>46</v>
      </c>
      <c r="D10" s="45">
        <v>1</v>
      </c>
      <c r="E10" s="80">
        <v>13028</v>
      </c>
      <c r="F10" s="34"/>
      <c r="G10" s="34"/>
      <c r="H10" s="34"/>
      <c r="I10" s="34"/>
      <c r="J10" s="34">
        <f t="shared" si="2"/>
        <v>3257</v>
      </c>
      <c r="K10" s="34">
        <f t="shared" si="3"/>
        <v>16285</v>
      </c>
      <c r="L10" s="17"/>
    </row>
    <row r="11" spans="1:12" ht="17.25" customHeight="1" x14ac:dyDescent="0.2">
      <c r="A11" s="18"/>
      <c r="B11" s="18"/>
      <c r="C11" s="97" t="s">
        <v>26</v>
      </c>
      <c r="D11" s="46">
        <v>3</v>
      </c>
      <c r="E11" s="93">
        <v>13028</v>
      </c>
      <c r="F11" s="34"/>
      <c r="G11" s="34"/>
      <c r="H11" s="34"/>
      <c r="I11" s="34"/>
      <c r="J11" s="34">
        <f t="shared" ref="J11" si="6">SUM(E11:I11)*0.25</f>
        <v>3257</v>
      </c>
      <c r="K11" s="34">
        <f t="shared" ref="K11" si="7">(D11*E11+I11+F11+H11+G11)*1.25</f>
        <v>48855</v>
      </c>
      <c r="L11" s="17"/>
    </row>
    <row r="12" spans="1:12" ht="15" customHeight="1" x14ac:dyDescent="0.2">
      <c r="A12" s="18"/>
      <c r="B12" s="18"/>
      <c r="C12" s="97" t="s">
        <v>91</v>
      </c>
      <c r="D12" s="45">
        <v>0.75</v>
      </c>
      <c r="E12" s="80">
        <v>10422</v>
      </c>
      <c r="F12" s="34"/>
      <c r="G12" s="34"/>
      <c r="H12" s="34"/>
      <c r="I12" s="82">
        <f>E12*5%</f>
        <v>521.1</v>
      </c>
      <c r="J12" s="34">
        <f t="shared" ref="J12" si="8">SUM(E12:I12)*0.25</f>
        <v>2735.7750000000001</v>
      </c>
      <c r="K12" s="34">
        <f t="shared" ref="K12" si="9">(D12*E12+I12+F12+H12+G12)*1.25</f>
        <v>10422</v>
      </c>
      <c r="L12" s="17"/>
    </row>
    <row r="13" spans="1:12" ht="16.5" customHeight="1" x14ac:dyDescent="0.2">
      <c r="A13" s="18"/>
      <c r="B13" s="18"/>
      <c r="C13" s="97" t="s">
        <v>47</v>
      </c>
      <c r="D13" s="45">
        <v>1</v>
      </c>
      <c r="E13" s="80">
        <v>13028</v>
      </c>
      <c r="F13" s="34"/>
      <c r="G13" s="34"/>
      <c r="H13" s="34"/>
      <c r="I13" s="34"/>
      <c r="J13" s="34">
        <f t="shared" ref="J13" si="10">SUM(E13:I13)*0.25</f>
        <v>3257</v>
      </c>
      <c r="K13" s="34">
        <f t="shared" ref="K13" si="11">(D13*E13+I13+F13+H13+G13)*1.25</f>
        <v>16285</v>
      </c>
      <c r="L13" s="17"/>
    </row>
    <row r="14" spans="1:12" ht="16.5" customHeight="1" x14ac:dyDescent="0.2">
      <c r="A14" s="18"/>
      <c r="B14" s="18"/>
      <c r="C14" s="97" t="s">
        <v>72</v>
      </c>
      <c r="D14" s="45">
        <v>1</v>
      </c>
      <c r="E14" s="80">
        <v>13028</v>
      </c>
      <c r="F14" s="34"/>
      <c r="G14" s="34"/>
      <c r="H14" s="34"/>
      <c r="I14" s="34"/>
      <c r="J14" s="34">
        <f t="shared" si="2"/>
        <v>3257</v>
      </c>
      <c r="K14" s="34">
        <f t="shared" si="3"/>
        <v>16285</v>
      </c>
      <c r="L14" s="17"/>
    </row>
    <row r="15" spans="1:12" ht="16.5" customHeight="1" x14ac:dyDescent="0.2">
      <c r="A15" s="18"/>
      <c r="B15" s="18"/>
      <c r="C15" s="97" t="s">
        <v>87</v>
      </c>
      <c r="D15" s="45">
        <v>10.87</v>
      </c>
      <c r="E15" s="80">
        <v>16935</v>
      </c>
      <c r="F15" s="82">
        <f>E15*20%*3</f>
        <v>10161</v>
      </c>
      <c r="G15" s="34"/>
      <c r="H15" s="34"/>
      <c r="I15" s="34">
        <v>13548</v>
      </c>
      <c r="J15" s="34">
        <f t="shared" si="2"/>
        <v>10161</v>
      </c>
      <c r="K15" s="34">
        <f>(D15*E15+I15+F15+H15+G15)*1.25</f>
        <v>259740.56249999997</v>
      </c>
      <c r="L15" s="17"/>
    </row>
    <row r="16" spans="1:12" ht="16.5" customHeight="1" x14ac:dyDescent="0.2">
      <c r="A16" s="18"/>
      <c r="B16" s="18"/>
      <c r="C16" s="97" t="s">
        <v>88</v>
      </c>
      <c r="D16" s="86">
        <v>16.78</v>
      </c>
      <c r="E16" s="80">
        <v>15633</v>
      </c>
      <c r="F16" s="34"/>
      <c r="G16" s="34"/>
      <c r="H16" s="34"/>
      <c r="I16" s="34">
        <v>7034.85</v>
      </c>
      <c r="J16" s="34">
        <f t="shared" si="2"/>
        <v>5666.9624999999996</v>
      </c>
      <c r="K16" s="34">
        <f t="shared" si="3"/>
        <v>336695.73749999993</v>
      </c>
      <c r="L16" s="17"/>
    </row>
    <row r="17" spans="1:12" ht="16.5" customHeight="1" x14ac:dyDescent="0.2">
      <c r="A17" s="18"/>
      <c r="B17" s="18"/>
      <c r="C17" s="97" t="s">
        <v>82</v>
      </c>
      <c r="D17" s="86">
        <v>25.48</v>
      </c>
      <c r="E17" s="80">
        <v>13028</v>
      </c>
      <c r="F17" s="34"/>
      <c r="G17" s="34"/>
      <c r="H17" s="34"/>
      <c r="I17" s="34"/>
      <c r="J17" s="34">
        <f t="shared" si="2"/>
        <v>3257</v>
      </c>
      <c r="K17" s="34">
        <f t="shared" si="3"/>
        <v>414941.8</v>
      </c>
      <c r="L17" s="17"/>
    </row>
    <row r="18" spans="1:12" ht="12.75" customHeight="1" x14ac:dyDescent="0.2">
      <c r="A18" s="18"/>
      <c r="B18" s="18"/>
      <c r="C18" s="97" t="s">
        <v>83</v>
      </c>
      <c r="D18" s="86">
        <f t="shared" ref="D18:K18" si="12">SUM(D15:D17)</f>
        <v>53.129999999999995</v>
      </c>
      <c r="E18" s="80">
        <f t="shared" si="12"/>
        <v>45596</v>
      </c>
      <c r="F18" s="34">
        <f t="shared" si="12"/>
        <v>10161</v>
      </c>
      <c r="G18" s="34">
        <f t="shared" si="12"/>
        <v>0</v>
      </c>
      <c r="H18" s="34">
        <f t="shared" si="12"/>
        <v>0</v>
      </c>
      <c r="I18" s="34">
        <f t="shared" si="12"/>
        <v>20582.849999999999</v>
      </c>
      <c r="J18" s="34">
        <f t="shared" si="12"/>
        <v>19084.962500000001</v>
      </c>
      <c r="K18" s="34">
        <f t="shared" si="12"/>
        <v>1011378.0999999999</v>
      </c>
      <c r="L18" s="17"/>
    </row>
    <row r="19" spans="1:12" ht="25.5" x14ac:dyDescent="0.2">
      <c r="A19" s="18"/>
      <c r="B19" s="18"/>
      <c r="C19" s="97" t="s">
        <v>89</v>
      </c>
      <c r="D19" s="86">
        <v>4.12</v>
      </c>
      <c r="E19" s="94">
        <v>15633</v>
      </c>
      <c r="F19" s="34"/>
      <c r="G19" s="34"/>
      <c r="H19" s="34"/>
      <c r="I19" s="34">
        <v>3908.25</v>
      </c>
      <c r="J19" s="34">
        <f t="shared" si="2"/>
        <v>4885.3125</v>
      </c>
      <c r="K19" s="34">
        <f t="shared" si="3"/>
        <v>85395.262499999983</v>
      </c>
      <c r="L19" s="17"/>
    </row>
    <row r="20" spans="1:12" ht="26.25" customHeight="1" x14ac:dyDescent="0.2">
      <c r="A20" s="18"/>
      <c r="B20" s="18"/>
      <c r="C20" s="97" t="s">
        <v>25</v>
      </c>
      <c r="D20" s="87">
        <v>1.1499999999999999</v>
      </c>
      <c r="E20" s="81">
        <v>13028</v>
      </c>
      <c r="F20" s="34"/>
      <c r="G20" s="34"/>
      <c r="H20" s="34"/>
      <c r="I20" s="34"/>
      <c r="J20" s="34">
        <f t="shared" ref="J20" si="13">SUM(E20:I20)*0.25</f>
        <v>3257</v>
      </c>
      <c r="K20" s="34">
        <f t="shared" ref="K20" si="14">(D20*E20+I20+F20+H20+G20)*1.25</f>
        <v>18727.75</v>
      </c>
      <c r="L20" s="51"/>
    </row>
    <row r="21" spans="1:12" hidden="1" x14ac:dyDescent="0.2">
      <c r="A21" s="18"/>
      <c r="B21" s="18"/>
      <c r="C21" s="32" t="s">
        <v>25</v>
      </c>
      <c r="D21" s="87">
        <v>0</v>
      </c>
      <c r="E21" s="81">
        <v>8629</v>
      </c>
      <c r="F21" s="34"/>
      <c r="G21" s="34"/>
      <c r="H21" s="34"/>
      <c r="I21" s="34"/>
      <c r="J21" s="34">
        <f t="shared" si="2"/>
        <v>2157.25</v>
      </c>
      <c r="K21" s="34">
        <f t="shared" si="3"/>
        <v>0</v>
      </c>
      <c r="L21" s="17"/>
    </row>
    <row r="22" spans="1:12" ht="18" customHeight="1" x14ac:dyDescent="0.2">
      <c r="A22" s="18"/>
      <c r="B22" s="18"/>
      <c r="C22" s="17" t="s">
        <v>24</v>
      </c>
      <c r="D22" s="88">
        <f>SUM(D19:D21)</f>
        <v>5.27</v>
      </c>
      <c r="E22" s="82">
        <f>SUM(E19:E21)</f>
        <v>37290</v>
      </c>
      <c r="F22" s="34">
        <f>SUM(F19:F21)</f>
        <v>0</v>
      </c>
      <c r="G22" s="34">
        <f>SUM(G19:G21)</f>
        <v>0</v>
      </c>
      <c r="H22" s="34">
        <v>0</v>
      </c>
      <c r="I22" s="34">
        <f>SUM(I19:I21)</f>
        <v>3908.25</v>
      </c>
      <c r="J22" s="34">
        <f>SUM(J19:J21)</f>
        <v>10299.5625</v>
      </c>
      <c r="K22" s="34">
        <f>SUM(K19:K21)</f>
        <v>104123.01249999998</v>
      </c>
      <c r="L22" s="17"/>
    </row>
    <row r="23" spans="1:12" s="61" customFormat="1" ht="15.75" customHeight="1" x14ac:dyDescent="0.2">
      <c r="A23" s="54"/>
      <c r="B23" s="54"/>
      <c r="C23" s="62" t="s">
        <v>23</v>
      </c>
      <c r="D23" s="63">
        <f t="shared" ref="D23:K23" si="15">SUM(D6:D14)+D18+D22</f>
        <v>69.149999999999991</v>
      </c>
      <c r="E23" s="83">
        <f t="shared" si="15"/>
        <v>204044</v>
      </c>
      <c r="F23" s="64">
        <f t="shared" si="15"/>
        <v>10161</v>
      </c>
      <c r="G23" s="64">
        <f t="shared" si="15"/>
        <v>0</v>
      </c>
      <c r="H23" s="64">
        <f t="shared" si="15"/>
        <v>0</v>
      </c>
      <c r="I23" s="64">
        <f t="shared" si="15"/>
        <v>25012.199999999997</v>
      </c>
      <c r="J23" s="64">
        <f t="shared" si="15"/>
        <v>59804.3</v>
      </c>
      <c r="K23" s="64">
        <f t="shared" si="15"/>
        <v>1296913.1124999998</v>
      </c>
      <c r="L23" s="58"/>
    </row>
    <row r="24" spans="1:12" x14ac:dyDescent="0.2">
      <c r="C24" s="16"/>
      <c r="D24" s="15"/>
      <c r="E24" s="15"/>
      <c r="F24" s="15"/>
      <c r="G24" s="15"/>
      <c r="H24" s="15"/>
      <c r="I24" s="15"/>
      <c r="J24" s="15"/>
      <c r="K24" s="15"/>
      <c r="L24" s="15"/>
    </row>
    <row r="25" spans="1:12" x14ac:dyDescent="0.2">
      <c r="C25" s="16"/>
      <c r="D25" s="15"/>
      <c r="E25" s="15"/>
      <c r="F25" s="15"/>
      <c r="G25" s="15"/>
      <c r="H25" s="15"/>
      <c r="I25" s="15"/>
      <c r="J25" s="15"/>
      <c r="K25" s="15"/>
      <c r="L25" s="15"/>
    </row>
    <row r="26" spans="1:12" x14ac:dyDescent="0.2">
      <c r="C26" s="16"/>
      <c r="D26" s="15">
        <f>D6+D7+D8+D9+D10+D11+D12+D13+D14+D15+D16+D19+D20+D17</f>
        <v>69.149999999999991</v>
      </c>
      <c r="E26" s="15"/>
      <c r="F26" s="15"/>
      <c r="G26" s="15"/>
      <c r="H26" s="15"/>
      <c r="I26" s="15"/>
      <c r="J26" s="15"/>
      <c r="K26" s="15"/>
      <c r="L26" s="15"/>
    </row>
    <row r="27" spans="1:12" x14ac:dyDescent="0.2">
      <c r="C27" s="16"/>
      <c r="D27" s="15"/>
      <c r="E27" s="15"/>
      <c r="F27" s="15"/>
      <c r="G27" s="15"/>
      <c r="H27" s="15"/>
      <c r="I27" s="15"/>
      <c r="J27" s="15"/>
      <c r="K27" s="15"/>
      <c r="L27" s="15"/>
    </row>
    <row r="28" spans="1:12" x14ac:dyDescent="0.2">
      <c r="C28" s="15"/>
      <c r="D28" s="15"/>
      <c r="E28" s="15"/>
      <c r="F28" s="15"/>
      <c r="G28" s="15"/>
      <c r="H28" s="15"/>
      <c r="I28" s="15"/>
      <c r="J28" s="15"/>
      <c r="K28" s="15"/>
      <c r="L28" s="15"/>
    </row>
    <row r="29" spans="1:12" x14ac:dyDescent="0.2">
      <c r="C29" s="15"/>
      <c r="D29" s="15"/>
      <c r="E29" s="15"/>
      <c r="F29" s="15"/>
      <c r="G29" s="15"/>
      <c r="H29" s="15"/>
      <c r="I29" s="15"/>
      <c r="J29" s="15"/>
      <c r="K29" s="15"/>
      <c r="L29" s="15"/>
    </row>
    <row r="30" spans="1:12" x14ac:dyDescent="0.2">
      <c r="C30" s="15"/>
      <c r="D30" s="15"/>
      <c r="E30" s="15"/>
      <c r="F30" s="15"/>
      <c r="G30" s="15"/>
      <c r="H30" s="15"/>
      <c r="I30" s="15"/>
      <c r="J30" s="15"/>
      <c r="K30" s="15"/>
      <c r="L30" s="15"/>
    </row>
    <row r="31" spans="1:12" x14ac:dyDescent="0.2">
      <c r="C31" s="15"/>
      <c r="D31" s="15"/>
      <c r="E31" s="15"/>
      <c r="F31" s="15"/>
      <c r="G31" s="15"/>
      <c r="H31" s="15"/>
      <c r="I31" s="15"/>
      <c r="J31" s="15"/>
      <c r="K31" s="15"/>
      <c r="L31" s="15"/>
    </row>
    <row r="32" spans="1:12" x14ac:dyDescent="0.2">
      <c r="C32" s="15"/>
      <c r="D32" s="15"/>
      <c r="E32" s="15"/>
      <c r="F32" s="15"/>
      <c r="G32" s="15"/>
      <c r="H32" s="15"/>
      <c r="I32" s="15"/>
      <c r="J32" s="15"/>
      <c r="K32" s="15"/>
      <c r="L32" s="15"/>
    </row>
    <row r="33" spans="3:12" x14ac:dyDescent="0.2">
      <c r="C33" s="15"/>
      <c r="D33" s="15"/>
      <c r="E33" s="15"/>
      <c r="F33" s="15"/>
      <c r="G33" s="15"/>
      <c r="H33" s="15"/>
      <c r="I33" s="15"/>
      <c r="J33" s="15"/>
      <c r="K33" s="15"/>
      <c r="L33" s="15"/>
    </row>
    <row r="34" spans="3:12" ht="9.75" hidden="1" customHeight="1" x14ac:dyDescent="0.2">
      <c r="C34" s="15"/>
      <c r="D34" s="15"/>
      <c r="E34" s="15"/>
      <c r="F34" s="15"/>
      <c r="G34" s="15"/>
      <c r="H34" s="15"/>
      <c r="I34" s="15"/>
      <c r="J34" s="15"/>
      <c r="K34" s="15"/>
      <c r="L34" s="15"/>
    </row>
    <row r="35" spans="3:12" x14ac:dyDescent="0.2">
      <c r="C35" s="15"/>
      <c r="D35" s="15"/>
      <c r="E35" s="15"/>
      <c r="F35" s="15"/>
      <c r="G35" s="15"/>
      <c r="H35" s="15"/>
      <c r="I35" s="15"/>
      <c r="J35" s="15"/>
      <c r="K35" s="15"/>
      <c r="L35" s="15"/>
    </row>
    <row r="36" spans="3:12" x14ac:dyDescent="0.2">
      <c r="C36" s="15"/>
      <c r="D36" s="15"/>
      <c r="E36" s="15"/>
      <c r="F36" s="15"/>
      <c r="G36" s="15"/>
      <c r="H36" s="15"/>
      <c r="I36" s="15"/>
      <c r="J36" s="15"/>
      <c r="K36" s="15"/>
      <c r="L36" s="15"/>
    </row>
    <row r="37" spans="3:12" x14ac:dyDescent="0.2">
      <c r="C37" s="15"/>
      <c r="D37" s="15"/>
      <c r="E37" s="15"/>
      <c r="F37" s="15"/>
      <c r="G37" s="15"/>
      <c r="H37" s="15"/>
      <c r="I37" s="15"/>
      <c r="J37" s="15"/>
      <c r="K37" s="15"/>
      <c r="L37" s="15"/>
    </row>
    <row r="38" spans="3:12" x14ac:dyDescent="0.2">
      <c r="C38" s="15"/>
      <c r="D38" s="15"/>
      <c r="E38" s="15"/>
      <c r="F38" s="15"/>
      <c r="G38" s="15"/>
      <c r="H38" s="15"/>
      <c r="I38" s="15"/>
      <c r="J38" s="15"/>
      <c r="K38" s="15"/>
      <c r="L38" s="15"/>
    </row>
    <row r="39" spans="3:12" x14ac:dyDescent="0.2">
      <c r="C39" s="15"/>
      <c r="D39" s="15"/>
      <c r="E39" s="15"/>
      <c r="F39" s="15"/>
      <c r="G39" s="15"/>
      <c r="H39" s="15"/>
      <c r="I39" s="15"/>
      <c r="J39" s="15"/>
      <c r="K39" s="15"/>
      <c r="L39" s="15"/>
    </row>
    <row r="40" spans="3:12" x14ac:dyDescent="0.2">
      <c r="C40" s="15"/>
      <c r="D40" s="15"/>
      <c r="E40" s="15"/>
      <c r="F40" s="15"/>
      <c r="G40" s="15"/>
      <c r="H40" s="15"/>
      <c r="I40" s="15"/>
      <c r="J40" s="15"/>
      <c r="K40" s="15"/>
      <c r="L40" s="15"/>
    </row>
    <row r="41" spans="3:12" x14ac:dyDescent="0.2">
      <c r="C41" s="15"/>
      <c r="D41" s="15"/>
      <c r="E41" s="15"/>
      <c r="F41" s="15"/>
      <c r="G41" s="15"/>
      <c r="H41" s="15"/>
      <c r="I41" s="15"/>
      <c r="J41" s="15"/>
      <c r="K41" s="15"/>
      <c r="L41" s="15"/>
    </row>
    <row r="42" spans="3:12" x14ac:dyDescent="0.2">
      <c r="C42" s="15"/>
      <c r="D42" s="15"/>
      <c r="E42" s="15"/>
      <c r="F42" s="15"/>
      <c r="G42" s="15"/>
      <c r="H42" s="15"/>
      <c r="I42" s="15"/>
      <c r="J42" s="15"/>
      <c r="K42" s="15"/>
      <c r="L42" s="15"/>
    </row>
    <row r="43" spans="3:12" x14ac:dyDescent="0.2">
      <c r="C43" s="15"/>
      <c r="D43" s="15"/>
      <c r="E43" s="15"/>
      <c r="F43" s="15"/>
      <c r="G43" s="15"/>
      <c r="H43" s="15"/>
      <c r="I43" s="15"/>
      <c r="J43" s="15"/>
      <c r="K43" s="15"/>
      <c r="L43" s="15"/>
    </row>
    <row r="44" spans="3:12" x14ac:dyDescent="0.2">
      <c r="C44" s="15"/>
      <c r="D44" s="15"/>
      <c r="E44" s="15"/>
      <c r="F44" s="15"/>
      <c r="G44" s="15"/>
      <c r="H44" s="15"/>
      <c r="I44" s="15"/>
      <c r="J44" s="15"/>
      <c r="K44" s="15"/>
      <c r="L44" s="15"/>
    </row>
    <row r="45" spans="3:12" x14ac:dyDescent="0.2">
      <c r="C45" s="15"/>
      <c r="D45" s="15"/>
      <c r="E45" s="15"/>
      <c r="F45" s="15"/>
      <c r="G45" s="15"/>
      <c r="H45" s="15"/>
      <c r="I45" s="15"/>
      <c r="J45" s="15"/>
      <c r="K45" s="15"/>
      <c r="L45" s="15"/>
    </row>
    <row r="46" spans="3:12" x14ac:dyDescent="0.2">
      <c r="C46" s="15"/>
      <c r="D46" s="15"/>
      <c r="E46" s="15"/>
      <c r="F46" s="15"/>
      <c r="G46" s="15"/>
      <c r="H46" s="15"/>
      <c r="I46" s="15"/>
      <c r="J46" s="15"/>
      <c r="K46" s="15"/>
      <c r="L46" s="15"/>
    </row>
    <row r="47" spans="3:12" x14ac:dyDescent="0.2">
      <c r="C47" s="15"/>
      <c r="D47" s="15"/>
      <c r="E47" s="15"/>
      <c r="F47" s="15"/>
      <c r="G47" s="15"/>
      <c r="H47" s="15"/>
      <c r="I47" s="15"/>
      <c r="J47" s="15"/>
      <c r="K47" s="15"/>
      <c r="L47" s="15"/>
    </row>
    <row r="48" spans="3:12" x14ac:dyDescent="0.2">
      <c r="C48" s="15"/>
      <c r="D48" s="15"/>
      <c r="E48" s="15"/>
      <c r="F48" s="15"/>
      <c r="G48" s="15"/>
      <c r="H48" s="15"/>
      <c r="I48" s="15"/>
      <c r="J48" s="15"/>
      <c r="K48" s="15"/>
      <c r="L48" s="15"/>
    </row>
  </sheetData>
  <mergeCells count="8">
    <mergeCell ref="L2:L3"/>
    <mergeCell ref="A2:B2"/>
    <mergeCell ref="C2:C3"/>
    <mergeCell ref="D2:D3"/>
    <mergeCell ref="E2:E3"/>
    <mergeCell ref="K2:K3"/>
    <mergeCell ref="J2:J3"/>
    <mergeCell ref="G2:I2"/>
  </mergeCells>
  <pageMargins left="0.55000000000000004" right="0.14000000000000001" top="0.39370078740157483" bottom="0.39370078740157483" header="0.51181102362204722" footer="0.51181102362204722"/>
  <pageSetup paperSize="9" scale="85" orientation="landscape" verticalDpi="300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3">
    <pageSetUpPr fitToPage="1"/>
  </sheetPr>
  <dimension ref="A2:L27"/>
  <sheetViews>
    <sheetView zoomScaleNormal="100" workbookViewId="0">
      <selection activeCell="C6" sqref="C6:C22"/>
    </sheetView>
  </sheetViews>
  <sheetFormatPr defaultColWidth="9.140625" defaultRowHeight="12.75" x14ac:dyDescent="0.2"/>
  <cols>
    <col min="1" max="1" width="13.42578125" style="14" customWidth="1"/>
    <col min="2" max="2" width="4.5703125" style="14" customWidth="1"/>
    <col min="3" max="3" width="28.42578125" style="14" customWidth="1"/>
    <col min="4" max="4" width="14.7109375" style="75" bestFit="1" customWidth="1"/>
    <col min="5" max="5" width="12.28515625" style="75" customWidth="1"/>
    <col min="6" max="6" width="9.5703125" style="75" customWidth="1"/>
    <col min="7" max="7" width="10.7109375" style="75" customWidth="1"/>
    <col min="8" max="8" width="8.42578125" style="75" customWidth="1"/>
    <col min="9" max="9" width="9" style="75" customWidth="1"/>
    <col min="10" max="10" width="9.7109375" style="75" customWidth="1"/>
    <col min="11" max="11" width="10" style="75" customWidth="1"/>
    <col min="12" max="12" width="28.5703125" style="14" customWidth="1"/>
    <col min="13" max="16384" width="9.140625" style="14"/>
  </cols>
  <sheetData>
    <row r="2" spans="1:12" ht="29.25" customHeight="1" x14ac:dyDescent="0.2">
      <c r="A2" s="120" t="s">
        <v>10</v>
      </c>
      <c r="B2" s="121"/>
      <c r="C2" s="122" t="s">
        <v>13</v>
      </c>
      <c r="D2" s="118" t="s">
        <v>2</v>
      </c>
      <c r="E2" s="122" t="s">
        <v>29</v>
      </c>
      <c r="F2" s="124" t="s">
        <v>28</v>
      </c>
      <c r="G2" s="124"/>
      <c r="H2" s="124"/>
      <c r="I2" s="124"/>
      <c r="J2" s="125" t="s">
        <v>15</v>
      </c>
      <c r="K2" s="122" t="s">
        <v>14</v>
      </c>
      <c r="L2" s="118" t="s">
        <v>3</v>
      </c>
    </row>
    <row r="3" spans="1:12" ht="41.25" customHeight="1" x14ac:dyDescent="0.2">
      <c r="A3" s="22" t="s">
        <v>11</v>
      </c>
      <c r="B3" s="22" t="s">
        <v>12</v>
      </c>
      <c r="C3" s="123"/>
      <c r="D3" s="119"/>
      <c r="E3" s="123"/>
      <c r="F3" s="70" t="s">
        <v>21</v>
      </c>
      <c r="G3" s="71" t="s">
        <v>48</v>
      </c>
      <c r="H3" s="70" t="s">
        <v>66</v>
      </c>
      <c r="I3" s="71" t="s">
        <v>49</v>
      </c>
      <c r="J3" s="126"/>
      <c r="K3" s="123"/>
      <c r="L3" s="119"/>
    </row>
    <row r="4" spans="1:12" ht="15" customHeight="1" x14ac:dyDescent="0.2">
      <c r="A4" s="21">
        <v>1</v>
      </c>
      <c r="B4" s="21">
        <v>2</v>
      </c>
      <c r="C4" s="21">
        <v>3</v>
      </c>
      <c r="D4" s="21">
        <v>4</v>
      </c>
      <c r="E4" s="21">
        <v>5</v>
      </c>
      <c r="F4" s="21">
        <v>6</v>
      </c>
      <c r="G4" s="21">
        <v>7</v>
      </c>
      <c r="H4" s="21">
        <v>8</v>
      </c>
      <c r="I4" s="21">
        <v>9</v>
      </c>
      <c r="J4" s="21">
        <v>10</v>
      </c>
      <c r="K4" s="21">
        <v>11</v>
      </c>
      <c r="L4" s="21">
        <v>12</v>
      </c>
    </row>
    <row r="5" spans="1:12" ht="30" customHeight="1" x14ac:dyDescent="0.2">
      <c r="A5" s="18"/>
      <c r="B5" s="18"/>
      <c r="C5" s="24" t="s">
        <v>32</v>
      </c>
      <c r="D5" s="21"/>
      <c r="E5" s="88"/>
      <c r="F5" s="21"/>
      <c r="G5" s="21"/>
      <c r="H5" s="21"/>
      <c r="I5" s="21"/>
      <c r="J5" s="21"/>
      <c r="K5" s="21"/>
      <c r="L5" s="17"/>
    </row>
    <row r="6" spans="1:12" ht="15" customHeight="1" x14ac:dyDescent="0.2">
      <c r="A6" s="18"/>
      <c r="B6" s="18"/>
      <c r="C6" s="97" t="s">
        <v>51</v>
      </c>
      <c r="D6" s="72">
        <v>1</v>
      </c>
      <c r="E6" s="91">
        <v>11599</v>
      </c>
      <c r="F6" s="85"/>
      <c r="G6" s="85"/>
      <c r="H6" s="85"/>
      <c r="I6" s="85">
        <f>E6*15%</f>
        <v>1739.85</v>
      </c>
      <c r="J6" s="73">
        <f>E6*0.25</f>
        <v>2899.75</v>
      </c>
      <c r="K6" s="73">
        <f>D6*E6*1.25</f>
        <v>14498.75</v>
      </c>
      <c r="L6" s="17"/>
    </row>
    <row r="7" spans="1:12" ht="15" customHeight="1" x14ac:dyDescent="0.2">
      <c r="A7" s="18"/>
      <c r="B7" s="18"/>
      <c r="C7" s="97" t="s">
        <v>84</v>
      </c>
      <c r="D7" s="72">
        <v>1</v>
      </c>
      <c r="E7" s="91">
        <v>9949</v>
      </c>
      <c r="F7" s="85"/>
      <c r="G7" s="85"/>
      <c r="H7" s="85"/>
      <c r="I7" s="85">
        <f>E7*15%</f>
        <v>1492.35</v>
      </c>
      <c r="J7" s="73">
        <f t="shared" ref="J7:J22" si="0">E7*0.25</f>
        <v>2487.25</v>
      </c>
      <c r="K7" s="73">
        <f t="shared" ref="K7:K22" si="1">D7*E7*1.25</f>
        <v>12436.25</v>
      </c>
      <c r="L7" s="17"/>
    </row>
    <row r="8" spans="1:12" ht="15" customHeight="1" x14ac:dyDescent="0.2">
      <c r="A8" s="18"/>
      <c r="B8" s="18"/>
      <c r="C8" s="97" t="s">
        <v>107</v>
      </c>
      <c r="D8" s="72">
        <v>1</v>
      </c>
      <c r="E8" s="91">
        <v>9949</v>
      </c>
      <c r="F8" s="85"/>
      <c r="G8" s="85"/>
      <c r="H8" s="85"/>
      <c r="I8" s="85"/>
      <c r="J8" s="73">
        <f t="shared" ref="J8" si="2">E8*0.25</f>
        <v>2487.25</v>
      </c>
      <c r="K8" s="73">
        <f t="shared" ref="K8" si="3">D8*E8*1.25</f>
        <v>12436.25</v>
      </c>
      <c r="L8" s="17"/>
    </row>
    <row r="9" spans="1:12" ht="15" customHeight="1" x14ac:dyDescent="0.2">
      <c r="A9" s="18"/>
      <c r="B9" s="18"/>
      <c r="C9" s="97" t="s">
        <v>85</v>
      </c>
      <c r="D9" s="72">
        <v>1</v>
      </c>
      <c r="E9" s="91">
        <v>9949</v>
      </c>
      <c r="F9" s="85"/>
      <c r="G9" s="85"/>
      <c r="H9" s="85"/>
      <c r="I9" s="85">
        <f>E9*15%</f>
        <v>1492.35</v>
      </c>
      <c r="J9" s="73">
        <f t="shared" si="0"/>
        <v>2487.25</v>
      </c>
      <c r="K9" s="73">
        <f t="shared" si="1"/>
        <v>12436.25</v>
      </c>
      <c r="L9" s="21"/>
    </row>
    <row r="10" spans="1:12" ht="15" customHeight="1" x14ac:dyDescent="0.2">
      <c r="A10" s="18"/>
      <c r="B10" s="18"/>
      <c r="C10" s="97" t="s">
        <v>31</v>
      </c>
      <c r="D10" s="72">
        <v>2</v>
      </c>
      <c r="E10" s="92">
        <v>6321</v>
      </c>
      <c r="F10" s="85"/>
      <c r="G10" s="85"/>
      <c r="H10" s="85"/>
      <c r="I10" s="85"/>
      <c r="J10" s="73">
        <f t="shared" si="0"/>
        <v>1580.25</v>
      </c>
      <c r="K10" s="73">
        <f t="shared" si="1"/>
        <v>15802.5</v>
      </c>
      <c r="L10" s="21"/>
    </row>
    <row r="11" spans="1:12" ht="15" customHeight="1" x14ac:dyDescent="0.2">
      <c r="A11" s="18"/>
      <c r="B11" s="18"/>
      <c r="C11" s="97" t="s">
        <v>92</v>
      </c>
      <c r="D11" s="72">
        <v>1</v>
      </c>
      <c r="E11" s="91">
        <v>3872</v>
      </c>
      <c r="F11" s="85"/>
      <c r="G11" s="85"/>
      <c r="H11" s="85"/>
      <c r="I11" s="85">
        <f>E11*15%</f>
        <v>580.79999999999995</v>
      </c>
      <c r="J11" s="73">
        <f t="shared" si="0"/>
        <v>968</v>
      </c>
      <c r="K11" s="73">
        <f t="shared" si="1"/>
        <v>4840</v>
      </c>
      <c r="L11" s="21"/>
    </row>
    <row r="12" spans="1:12" ht="15.75" customHeight="1" x14ac:dyDescent="0.2">
      <c r="A12" s="18"/>
      <c r="B12" s="18"/>
      <c r="C12" s="97" t="s">
        <v>52</v>
      </c>
      <c r="D12" s="72">
        <v>1</v>
      </c>
      <c r="E12" s="91">
        <v>7538</v>
      </c>
      <c r="F12" s="85"/>
      <c r="G12" s="85"/>
      <c r="H12" s="85"/>
      <c r="I12" s="85"/>
      <c r="J12" s="73">
        <f t="shared" si="0"/>
        <v>1884.5</v>
      </c>
      <c r="K12" s="73">
        <f t="shared" si="1"/>
        <v>9422.5</v>
      </c>
      <c r="L12" s="21"/>
    </row>
    <row r="13" spans="1:12" ht="16.5" customHeight="1" x14ac:dyDescent="0.2">
      <c r="A13" s="18"/>
      <c r="B13" s="18"/>
      <c r="C13" s="97" t="s">
        <v>53</v>
      </c>
      <c r="D13" s="72">
        <v>2</v>
      </c>
      <c r="E13" s="92">
        <v>6245</v>
      </c>
      <c r="F13" s="85"/>
      <c r="G13" s="85"/>
      <c r="H13" s="85"/>
      <c r="I13" s="85"/>
      <c r="J13" s="73">
        <f t="shared" si="0"/>
        <v>1561.25</v>
      </c>
      <c r="K13" s="73">
        <f t="shared" si="1"/>
        <v>15612.5</v>
      </c>
      <c r="L13" s="21"/>
    </row>
    <row r="14" spans="1:12" ht="13.5" customHeight="1" x14ac:dyDescent="0.2">
      <c r="A14" s="18"/>
      <c r="B14" s="18"/>
      <c r="C14" s="97" t="s">
        <v>54</v>
      </c>
      <c r="D14" s="72">
        <v>2</v>
      </c>
      <c r="E14" s="92">
        <v>5069</v>
      </c>
      <c r="F14" s="85"/>
      <c r="G14" s="85"/>
      <c r="H14" s="85"/>
      <c r="I14" s="85"/>
      <c r="J14" s="73">
        <f t="shared" si="0"/>
        <v>1267.25</v>
      </c>
      <c r="K14" s="73">
        <f t="shared" si="1"/>
        <v>12672.5</v>
      </c>
      <c r="L14" s="21"/>
    </row>
    <row r="15" spans="1:12" ht="13.5" customHeight="1" x14ac:dyDescent="0.2">
      <c r="A15" s="18"/>
      <c r="B15" s="18"/>
      <c r="C15" s="97" t="s">
        <v>69</v>
      </c>
      <c r="D15" s="72">
        <v>1</v>
      </c>
      <c r="E15" s="92">
        <v>4509</v>
      </c>
      <c r="F15" s="85"/>
      <c r="G15" s="85"/>
      <c r="H15" s="85"/>
      <c r="I15" s="85"/>
      <c r="J15" s="73">
        <f t="shared" si="0"/>
        <v>1127.25</v>
      </c>
      <c r="K15" s="73">
        <f t="shared" si="1"/>
        <v>5636.25</v>
      </c>
      <c r="L15" s="21"/>
    </row>
    <row r="16" spans="1:12" ht="19.5" customHeight="1" x14ac:dyDescent="0.2">
      <c r="A16" s="18"/>
      <c r="B16" s="18"/>
      <c r="C16" s="97" t="s">
        <v>80</v>
      </c>
      <c r="D16" s="72">
        <v>1</v>
      </c>
      <c r="E16" s="92">
        <v>6864</v>
      </c>
      <c r="F16" s="85"/>
      <c r="G16" s="85"/>
      <c r="H16" s="85"/>
      <c r="I16" s="85"/>
      <c r="J16" s="73">
        <f t="shared" si="0"/>
        <v>1716</v>
      </c>
      <c r="K16" s="73">
        <f t="shared" si="1"/>
        <v>8580</v>
      </c>
      <c r="L16" s="21"/>
    </row>
    <row r="17" spans="1:12" x14ac:dyDescent="0.2">
      <c r="A17" s="18"/>
      <c r="B17" s="18"/>
      <c r="C17" s="97" t="s">
        <v>86</v>
      </c>
      <c r="D17" s="72">
        <v>1</v>
      </c>
      <c r="E17" s="92">
        <v>6245</v>
      </c>
      <c r="F17" s="85"/>
      <c r="G17" s="85"/>
      <c r="H17" s="85"/>
      <c r="I17" s="85"/>
      <c r="J17" s="73">
        <f t="shared" si="0"/>
        <v>1561.25</v>
      </c>
      <c r="K17" s="73">
        <f t="shared" si="1"/>
        <v>7806.25</v>
      </c>
      <c r="L17" s="21"/>
    </row>
    <row r="18" spans="1:12" ht="14.25" customHeight="1" x14ac:dyDescent="0.2">
      <c r="A18" s="18"/>
      <c r="B18" s="18"/>
      <c r="C18" s="97" t="s">
        <v>55</v>
      </c>
      <c r="D18" s="72">
        <v>1</v>
      </c>
      <c r="E18" s="92">
        <v>9937</v>
      </c>
      <c r="F18" s="85"/>
      <c r="G18" s="85"/>
      <c r="H18" s="85"/>
      <c r="I18" s="85">
        <f>E18*10%</f>
        <v>993.7</v>
      </c>
      <c r="J18" s="73">
        <f t="shared" si="0"/>
        <v>2484.25</v>
      </c>
      <c r="K18" s="73">
        <f t="shared" si="1"/>
        <v>12421.25</v>
      </c>
      <c r="L18" s="18"/>
    </row>
    <row r="19" spans="1:12" ht="18" customHeight="1" x14ac:dyDescent="0.2">
      <c r="A19" s="18"/>
      <c r="B19" s="18"/>
      <c r="C19" s="100" t="s">
        <v>20</v>
      </c>
      <c r="D19" s="72">
        <v>1</v>
      </c>
      <c r="E19" s="92">
        <v>4996</v>
      </c>
      <c r="F19" s="85"/>
      <c r="G19" s="85"/>
      <c r="H19" s="85"/>
      <c r="I19" s="85"/>
      <c r="J19" s="73">
        <f t="shared" si="0"/>
        <v>1249</v>
      </c>
      <c r="K19" s="73">
        <f t="shared" si="1"/>
        <v>6245</v>
      </c>
      <c r="L19" s="18"/>
    </row>
    <row r="20" spans="1:12" x14ac:dyDescent="0.2">
      <c r="A20" s="18"/>
      <c r="B20" s="18"/>
      <c r="C20" s="97" t="s">
        <v>90</v>
      </c>
      <c r="D20" s="72">
        <v>1</v>
      </c>
      <c r="E20" s="92">
        <v>7538</v>
      </c>
      <c r="F20" s="85"/>
      <c r="G20" s="85"/>
      <c r="H20" s="85"/>
      <c r="I20" s="85"/>
      <c r="J20" s="73">
        <f t="shared" si="0"/>
        <v>1884.5</v>
      </c>
      <c r="K20" s="73">
        <f t="shared" si="1"/>
        <v>9422.5</v>
      </c>
      <c r="L20" s="18"/>
    </row>
    <row r="21" spans="1:12" ht="15.75" customHeight="1" x14ac:dyDescent="0.2">
      <c r="A21" s="18"/>
      <c r="B21" s="18"/>
      <c r="C21" s="97" t="s">
        <v>106</v>
      </c>
      <c r="D21" s="72">
        <v>3</v>
      </c>
      <c r="E21" s="92">
        <v>7538</v>
      </c>
      <c r="F21" s="85"/>
      <c r="G21" s="85"/>
      <c r="H21" s="85"/>
      <c r="I21" s="85">
        <f>E21*15%</f>
        <v>1130.7</v>
      </c>
      <c r="J21" s="73">
        <f t="shared" si="0"/>
        <v>1884.5</v>
      </c>
      <c r="K21" s="73">
        <f t="shared" si="1"/>
        <v>28267.5</v>
      </c>
      <c r="L21" s="18"/>
    </row>
    <row r="22" spans="1:12" x14ac:dyDescent="0.2">
      <c r="A22" s="18"/>
      <c r="B22" s="18"/>
      <c r="C22" s="97" t="s">
        <v>58</v>
      </c>
      <c r="D22" s="72">
        <v>1</v>
      </c>
      <c r="E22" s="91">
        <v>6245</v>
      </c>
      <c r="F22" s="85"/>
      <c r="G22" s="85"/>
      <c r="H22" s="85"/>
      <c r="I22" s="85">
        <f>E22*5%</f>
        <v>312.25</v>
      </c>
      <c r="J22" s="73">
        <f t="shared" si="0"/>
        <v>1561.25</v>
      </c>
      <c r="K22" s="73">
        <f t="shared" si="1"/>
        <v>7806.25</v>
      </c>
      <c r="L22" s="18"/>
    </row>
    <row r="23" spans="1:12" s="61" customFormat="1" x14ac:dyDescent="0.2">
      <c r="A23" s="54"/>
      <c r="B23" s="54"/>
      <c r="C23" s="60" t="s">
        <v>30</v>
      </c>
      <c r="D23" s="74">
        <f t="shared" ref="D23:K23" si="4">SUM(D6:D22)</f>
        <v>22</v>
      </c>
      <c r="E23" s="74">
        <f t="shared" si="4"/>
        <v>124363</v>
      </c>
      <c r="F23" s="63">
        <f t="shared" si="4"/>
        <v>0</v>
      </c>
      <c r="G23" s="63">
        <f t="shared" si="4"/>
        <v>0</v>
      </c>
      <c r="H23" s="63">
        <f t="shared" si="4"/>
        <v>0</v>
      </c>
      <c r="I23" s="63">
        <f t="shared" si="4"/>
        <v>7741.9999999999991</v>
      </c>
      <c r="J23" s="79">
        <f t="shared" si="4"/>
        <v>31090.75</v>
      </c>
      <c r="K23" s="74">
        <f t="shared" si="4"/>
        <v>196342.5</v>
      </c>
      <c r="L23" s="54"/>
    </row>
    <row r="24" spans="1:12" x14ac:dyDescent="0.2">
      <c r="C24" s="23"/>
    </row>
    <row r="25" spans="1:12" x14ac:dyDescent="0.2">
      <c r="C25" s="23"/>
      <c r="D25" s="95" t="e">
        <f>D6+D7+D8+D9+D10+D11+D12+#REF!+D13+D14+D15+D16+D17+D18+D19+D20+D21+D22</f>
        <v>#REF!</v>
      </c>
    </row>
    <row r="26" spans="1:12" x14ac:dyDescent="0.2">
      <c r="C26" s="23"/>
    </row>
    <row r="27" spans="1:12" x14ac:dyDescent="0.2">
      <c r="C27" s="78" t="s">
        <v>95</v>
      </c>
    </row>
  </sheetData>
  <mergeCells count="8">
    <mergeCell ref="L2:L3"/>
    <mergeCell ref="A2:B2"/>
    <mergeCell ref="C2:C3"/>
    <mergeCell ref="D2:D3"/>
    <mergeCell ref="E2:E3"/>
    <mergeCell ref="K2:K3"/>
    <mergeCell ref="F2:I2"/>
    <mergeCell ref="J2:J3"/>
  </mergeCells>
  <pageMargins left="0.59055118110236227" right="0.19685039370078741" top="0.39370078740157483" bottom="0.39370078740157483" header="0.51181102362204722" footer="0.51181102362204722"/>
  <pageSetup paperSize="9" scale="87" orientation="landscape" verticalDpi="300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4">
    <pageSetUpPr fitToPage="1"/>
  </sheetPr>
  <dimension ref="A1:L33"/>
  <sheetViews>
    <sheetView topLeftCell="A4" zoomScaleNormal="100" workbookViewId="0">
      <selection activeCell="E15" sqref="E15"/>
    </sheetView>
  </sheetViews>
  <sheetFormatPr defaultColWidth="9.140625" defaultRowHeight="12.75" x14ac:dyDescent="0.2"/>
  <cols>
    <col min="1" max="1" width="7.85546875" style="14" customWidth="1"/>
    <col min="2" max="2" width="3.85546875" style="14" customWidth="1"/>
    <col min="3" max="3" width="35" style="14" customWidth="1"/>
    <col min="4" max="4" width="6.7109375" style="14" customWidth="1"/>
    <col min="5" max="5" width="10.42578125" style="14" customWidth="1"/>
    <col min="6" max="6" width="9.85546875" style="14" customWidth="1"/>
    <col min="7" max="7" width="9.7109375" style="14" customWidth="1"/>
    <col min="8" max="8" width="10.85546875" style="14" customWidth="1"/>
    <col min="9" max="9" width="11.85546875" style="14" customWidth="1"/>
    <col min="10" max="10" width="10" style="14" customWidth="1"/>
    <col min="11" max="11" width="14.42578125" style="14" customWidth="1"/>
    <col min="12" max="12" width="22.42578125" style="14" customWidth="1"/>
    <col min="13" max="16384" width="9.140625" style="14"/>
  </cols>
  <sheetData>
    <row r="1" spans="1:12" ht="33" customHeight="1" x14ac:dyDescent="0.2">
      <c r="A1" s="120" t="s">
        <v>10</v>
      </c>
      <c r="B1" s="121"/>
      <c r="C1" s="122" t="s">
        <v>13</v>
      </c>
      <c r="D1" s="118" t="s">
        <v>2</v>
      </c>
      <c r="E1" s="122" t="s">
        <v>29</v>
      </c>
      <c r="F1" s="124" t="s">
        <v>28</v>
      </c>
      <c r="G1" s="124"/>
      <c r="H1" s="124"/>
      <c r="I1" s="124"/>
      <c r="J1" s="122" t="s">
        <v>15</v>
      </c>
      <c r="K1" s="122" t="s">
        <v>14</v>
      </c>
      <c r="L1" s="118" t="s">
        <v>3</v>
      </c>
    </row>
    <row r="2" spans="1:12" ht="32.25" customHeight="1" x14ac:dyDescent="0.2">
      <c r="A2" s="59" t="s">
        <v>11</v>
      </c>
      <c r="B2" s="22" t="s">
        <v>12</v>
      </c>
      <c r="C2" s="123"/>
      <c r="D2" s="119"/>
      <c r="E2" s="123"/>
      <c r="F2" s="36" t="s">
        <v>21</v>
      </c>
      <c r="G2" s="19" t="s">
        <v>48</v>
      </c>
      <c r="H2" s="36" t="s">
        <v>65</v>
      </c>
      <c r="I2" s="19" t="s">
        <v>49</v>
      </c>
      <c r="J2" s="123"/>
      <c r="K2" s="123"/>
      <c r="L2" s="119"/>
    </row>
    <row r="3" spans="1:12" ht="12" customHeight="1" x14ac:dyDescent="0.2">
      <c r="A3" s="21">
        <v>1</v>
      </c>
      <c r="B3" s="21">
        <v>2</v>
      </c>
      <c r="C3" s="21">
        <v>3</v>
      </c>
      <c r="D3" s="21">
        <v>4</v>
      </c>
      <c r="E3" s="21">
        <v>5</v>
      </c>
      <c r="F3" s="21">
        <v>6</v>
      </c>
      <c r="G3" s="21">
        <v>7</v>
      </c>
      <c r="H3" s="21">
        <v>8</v>
      </c>
      <c r="I3" s="21">
        <v>9</v>
      </c>
      <c r="J3" s="21">
        <v>10</v>
      </c>
      <c r="K3" s="21">
        <v>11</v>
      </c>
      <c r="L3" s="21">
        <v>12</v>
      </c>
    </row>
    <row r="4" spans="1:12" ht="27.75" customHeight="1" x14ac:dyDescent="0.2">
      <c r="A4" s="18"/>
      <c r="B4" s="18"/>
      <c r="C4" s="31" t="s">
        <v>45</v>
      </c>
      <c r="D4" s="17"/>
      <c r="E4" s="89"/>
      <c r="F4" s="17"/>
      <c r="G4" s="17"/>
      <c r="H4" s="17"/>
      <c r="I4" s="17"/>
      <c r="J4" s="30"/>
      <c r="K4" s="17"/>
      <c r="L4" s="17"/>
    </row>
    <row r="5" spans="1:12" ht="13.5" customHeight="1" x14ac:dyDescent="0.2">
      <c r="A5" s="18"/>
      <c r="B5" s="18"/>
      <c r="C5" s="96" t="s">
        <v>104</v>
      </c>
      <c r="D5" s="33">
        <v>4</v>
      </c>
      <c r="E5" s="80">
        <v>4506</v>
      </c>
      <c r="F5" s="34"/>
      <c r="G5" s="34"/>
      <c r="H5" s="34"/>
      <c r="I5" s="34"/>
      <c r="J5" s="13">
        <f t="shared" ref="J5:J23" si="0">E5*0.25</f>
        <v>1126.5</v>
      </c>
      <c r="K5" s="34">
        <f t="shared" ref="K5:K23" si="1">D5*E5*1.25</f>
        <v>22530</v>
      </c>
      <c r="L5" s="17"/>
    </row>
    <row r="6" spans="1:12" ht="15.75" customHeight="1" x14ac:dyDescent="0.2">
      <c r="A6" s="18"/>
      <c r="B6" s="18"/>
      <c r="C6" s="96" t="s">
        <v>59</v>
      </c>
      <c r="D6" s="33">
        <v>3</v>
      </c>
      <c r="E6" s="80">
        <v>3553</v>
      </c>
      <c r="F6" s="34"/>
      <c r="G6" s="34"/>
      <c r="H6" s="34"/>
      <c r="I6" s="34"/>
      <c r="J6" s="13">
        <f t="shared" si="0"/>
        <v>888.25</v>
      </c>
      <c r="K6" s="34">
        <f t="shared" si="1"/>
        <v>13323.75</v>
      </c>
      <c r="L6" s="17"/>
    </row>
    <row r="7" spans="1:12" ht="16.5" customHeight="1" x14ac:dyDescent="0.2">
      <c r="A7" s="18"/>
      <c r="B7" s="18"/>
      <c r="C7" s="96" t="s">
        <v>43</v>
      </c>
      <c r="D7" s="33">
        <v>3</v>
      </c>
      <c r="E7" s="80">
        <v>3553</v>
      </c>
      <c r="F7" s="34"/>
      <c r="G7" s="34"/>
      <c r="H7" s="34"/>
      <c r="I7" s="82">
        <f>E7*15%</f>
        <v>532.94999999999993</v>
      </c>
      <c r="J7" s="13">
        <f t="shared" si="0"/>
        <v>888.25</v>
      </c>
      <c r="K7" s="34">
        <f t="shared" si="1"/>
        <v>13323.75</v>
      </c>
      <c r="L7" s="17"/>
    </row>
    <row r="8" spans="1:12" ht="14.25" customHeight="1" x14ac:dyDescent="0.2">
      <c r="A8" s="18"/>
      <c r="B8" s="18"/>
      <c r="C8" s="96" t="s">
        <v>56</v>
      </c>
      <c r="D8" s="77">
        <v>12</v>
      </c>
      <c r="E8" s="90">
        <v>4055</v>
      </c>
      <c r="F8" s="34"/>
      <c r="G8" s="34"/>
      <c r="H8" s="34"/>
      <c r="I8" s="34">
        <v>3244</v>
      </c>
      <c r="J8" s="13">
        <f t="shared" si="0"/>
        <v>1013.75</v>
      </c>
      <c r="K8" s="34">
        <f t="shared" si="1"/>
        <v>60825</v>
      </c>
      <c r="L8" s="17"/>
    </row>
    <row r="9" spans="1:12" x14ac:dyDescent="0.2">
      <c r="A9" s="18"/>
      <c r="B9" s="18"/>
      <c r="C9" s="96" t="s">
        <v>4</v>
      </c>
      <c r="D9" s="13">
        <v>1</v>
      </c>
      <c r="E9" s="80">
        <v>4055</v>
      </c>
      <c r="F9" s="34"/>
      <c r="G9" s="34"/>
      <c r="H9" s="34"/>
      <c r="I9" s="34"/>
      <c r="J9" s="13">
        <f t="shared" si="0"/>
        <v>1013.75</v>
      </c>
      <c r="K9" s="34">
        <f t="shared" si="1"/>
        <v>5068.75</v>
      </c>
      <c r="L9" s="17"/>
    </row>
    <row r="10" spans="1:12" x14ac:dyDescent="0.2">
      <c r="A10" s="18"/>
      <c r="B10" s="18"/>
      <c r="C10" s="96" t="s">
        <v>73</v>
      </c>
      <c r="D10" s="33">
        <v>0.5</v>
      </c>
      <c r="E10" s="80">
        <v>3695</v>
      </c>
      <c r="F10" s="34"/>
      <c r="G10" s="34"/>
      <c r="H10" s="34"/>
      <c r="I10" s="34"/>
      <c r="J10" s="13">
        <f t="shared" si="0"/>
        <v>923.75</v>
      </c>
      <c r="K10" s="34">
        <f t="shared" si="1"/>
        <v>2309.375</v>
      </c>
      <c r="L10" s="17"/>
    </row>
    <row r="11" spans="1:12" x14ac:dyDescent="0.2">
      <c r="A11" s="18"/>
      <c r="B11" s="18"/>
      <c r="C11" s="96" t="s">
        <v>44</v>
      </c>
      <c r="D11" s="33">
        <v>2</v>
      </c>
      <c r="E11" s="80">
        <v>3695</v>
      </c>
      <c r="F11" s="34"/>
      <c r="G11" s="34"/>
      <c r="H11" s="34"/>
      <c r="I11" s="34"/>
      <c r="J11" s="13">
        <f t="shared" si="0"/>
        <v>923.75</v>
      </c>
      <c r="K11" s="34">
        <f t="shared" si="1"/>
        <v>9237.5</v>
      </c>
      <c r="L11" s="17"/>
    </row>
    <row r="12" spans="1:12" s="49" customFormat="1" x14ac:dyDescent="0.2">
      <c r="A12" s="48"/>
      <c r="B12" s="48"/>
      <c r="C12" s="96" t="s">
        <v>57</v>
      </c>
      <c r="D12" s="77">
        <v>3</v>
      </c>
      <c r="E12" s="90">
        <v>4509</v>
      </c>
      <c r="F12" s="34"/>
      <c r="G12" s="34"/>
      <c r="H12" s="34"/>
      <c r="I12" s="34"/>
      <c r="J12" s="13">
        <f t="shared" si="0"/>
        <v>1127.25</v>
      </c>
      <c r="K12" s="34">
        <f t="shared" si="1"/>
        <v>16908.75</v>
      </c>
      <c r="L12" s="17"/>
    </row>
    <row r="13" spans="1:12" x14ac:dyDescent="0.2">
      <c r="A13" s="18"/>
      <c r="B13" s="18"/>
      <c r="C13" s="96" t="s">
        <v>40</v>
      </c>
      <c r="D13" s="33">
        <v>2</v>
      </c>
      <c r="E13" s="80">
        <v>3695</v>
      </c>
      <c r="F13" s="34"/>
      <c r="G13" s="34"/>
      <c r="H13" s="34"/>
      <c r="I13" s="34"/>
      <c r="J13" s="13">
        <f t="shared" si="0"/>
        <v>923.75</v>
      </c>
      <c r="K13" s="34">
        <f t="shared" si="1"/>
        <v>9237.5</v>
      </c>
      <c r="L13" s="17"/>
    </row>
    <row r="14" spans="1:12" x14ac:dyDescent="0.2">
      <c r="A14" s="18"/>
      <c r="B14" s="18"/>
      <c r="C14" s="96" t="s">
        <v>62</v>
      </c>
      <c r="D14" s="33">
        <v>4</v>
      </c>
      <c r="E14" s="80">
        <v>3873</v>
      </c>
      <c r="F14" s="34"/>
      <c r="G14" s="34"/>
      <c r="H14" s="34"/>
      <c r="I14" s="34"/>
      <c r="J14" s="13">
        <f t="shared" si="0"/>
        <v>968.25</v>
      </c>
      <c r="K14" s="34">
        <f t="shared" si="1"/>
        <v>19365</v>
      </c>
      <c r="L14" s="17"/>
    </row>
    <row r="15" spans="1:12" x14ac:dyDescent="0.2">
      <c r="A15" s="18"/>
      <c r="B15" s="18"/>
      <c r="C15" s="96" t="s">
        <v>63</v>
      </c>
      <c r="D15" s="33">
        <v>1</v>
      </c>
      <c r="E15" s="80">
        <v>3695</v>
      </c>
      <c r="F15" s="34"/>
      <c r="G15" s="34"/>
      <c r="H15" s="34"/>
      <c r="I15" s="34"/>
      <c r="J15" s="13">
        <f t="shared" si="0"/>
        <v>923.75</v>
      </c>
      <c r="K15" s="34">
        <f t="shared" si="1"/>
        <v>4618.75</v>
      </c>
      <c r="L15" s="17"/>
    </row>
    <row r="16" spans="1:12" x14ac:dyDescent="0.2">
      <c r="A16" s="18"/>
      <c r="B16" s="18"/>
      <c r="C16" s="96" t="s">
        <v>39</v>
      </c>
      <c r="D16" s="33">
        <v>2</v>
      </c>
      <c r="E16" s="80">
        <v>4506</v>
      </c>
      <c r="F16" s="34"/>
      <c r="G16" s="34"/>
      <c r="H16" s="34"/>
      <c r="I16" s="82">
        <v>450.6</v>
      </c>
      <c r="J16" s="13">
        <f t="shared" si="0"/>
        <v>1126.5</v>
      </c>
      <c r="K16" s="34">
        <f t="shared" si="1"/>
        <v>11265</v>
      </c>
      <c r="L16" s="17"/>
    </row>
    <row r="17" spans="1:12" x14ac:dyDescent="0.2">
      <c r="A17" s="18"/>
      <c r="B17" s="18"/>
      <c r="C17" s="97" t="s">
        <v>76</v>
      </c>
      <c r="D17" s="33">
        <v>1</v>
      </c>
      <c r="E17" s="80">
        <v>4506</v>
      </c>
      <c r="F17" s="34"/>
      <c r="G17" s="34"/>
      <c r="H17" s="34"/>
      <c r="I17" s="82"/>
      <c r="J17" s="13">
        <f t="shared" si="0"/>
        <v>1126.5</v>
      </c>
      <c r="K17" s="34">
        <f t="shared" si="1"/>
        <v>5632.5</v>
      </c>
      <c r="L17" s="17"/>
    </row>
    <row r="18" spans="1:12" ht="25.5" x14ac:dyDescent="0.2">
      <c r="A18" s="18"/>
      <c r="B18" s="18"/>
      <c r="C18" s="97" t="s">
        <v>41</v>
      </c>
      <c r="D18" s="33">
        <v>4</v>
      </c>
      <c r="E18" s="80">
        <v>3873</v>
      </c>
      <c r="F18" s="34"/>
      <c r="G18" s="34"/>
      <c r="H18" s="34"/>
      <c r="I18" s="82"/>
      <c r="J18" s="13">
        <f t="shared" si="0"/>
        <v>968.25</v>
      </c>
      <c r="K18" s="34">
        <f t="shared" si="1"/>
        <v>19365</v>
      </c>
      <c r="L18" s="17"/>
    </row>
    <row r="19" spans="1:12" ht="25.5" customHeight="1" x14ac:dyDescent="0.2">
      <c r="A19" s="18"/>
      <c r="B19" s="18"/>
      <c r="C19" s="98" t="s">
        <v>61</v>
      </c>
      <c r="D19" s="35">
        <v>0.5</v>
      </c>
      <c r="E19" s="80">
        <v>4506</v>
      </c>
      <c r="F19" s="34"/>
      <c r="G19" s="34"/>
      <c r="H19" s="34"/>
      <c r="I19" s="82"/>
      <c r="J19" s="13">
        <f t="shared" si="0"/>
        <v>1126.5</v>
      </c>
      <c r="K19" s="34">
        <f t="shared" si="1"/>
        <v>2816.25</v>
      </c>
      <c r="L19" s="17"/>
    </row>
    <row r="20" spans="1:12" x14ac:dyDescent="0.2">
      <c r="A20" s="18"/>
      <c r="B20" s="18"/>
      <c r="C20" s="96" t="s">
        <v>64</v>
      </c>
      <c r="D20" s="33">
        <v>1</v>
      </c>
      <c r="E20" s="80">
        <v>4506</v>
      </c>
      <c r="F20" s="34"/>
      <c r="G20" s="34"/>
      <c r="H20" s="34"/>
      <c r="I20" s="82"/>
      <c r="J20" s="13">
        <f t="shared" si="0"/>
        <v>1126.5</v>
      </c>
      <c r="K20" s="34">
        <f t="shared" si="1"/>
        <v>5632.5</v>
      </c>
      <c r="L20" s="17"/>
    </row>
    <row r="21" spans="1:12" ht="15" customHeight="1" x14ac:dyDescent="0.2">
      <c r="A21" s="18"/>
      <c r="B21" s="18"/>
      <c r="C21" s="96" t="s">
        <v>42</v>
      </c>
      <c r="D21" s="33">
        <v>10</v>
      </c>
      <c r="E21" s="80">
        <v>3695</v>
      </c>
      <c r="F21" s="34"/>
      <c r="G21" s="34"/>
      <c r="H21" s="34"/>
      <c r="I21" s="82">
        <f>E21*25%</f>
        <v>923.75</v>
      </c>
      <c r="J21" s="13">
        <f t="shared" si="0"/>
        <v>923.75</v>
      </c>
      <c r="K21" s="34">
        <f t="shared" si="1"/>
        <v>46187.5</v>
      </c>
      <c r="L21" s="17"/>
    </row>
    <row r="22" spans="1:12" ht="34.5" customHeight="1" x14ac:dyDescent="0.2">
      <c r="A22" s="18"/>
      <c r="B22" s="18"/>
      <c r="C22" s="96" t="s">
        <v>60</v>
      </c>
      <c r="D22" s="33">
        <v>16</v>
      </c>
      <c r="E22" s="80">
        <v>3553</v>
      </c>
      <c r="F22" s="34"/>
      <c r="G22" s="34"/>
      <c r="H22" s="34"/>
      <c r="I22" s="82">
        <f>E22*35%</f>
        <v>1243.55</v>
      </c>
      <c r="J22" s="13">
        <f t="shared" si="0"/>
        <v>888.25</v>
      </c>
      <c r="K22" s="34">
        <f t="shared" si="1"/>
        <v>71060</v>
      </c>
      <c r="L22" s="17"/>
    </row>
    <row r="23" spans="1:12" ht="25.5" x14ac:dyDescent="0.2">
      <c r="A23" s="18"/>
      <c r="B23" s="18"/>
      <c r="C23" s="98" t="s">
        <v>81</v>
      </c>
      <c r="D23" s="35">
        <v>1</v>
      </c>
      <c r="E23" s="80">
        <v>4506</v>
      </c>
      <c r="F23" s="34"/>
      <c r="G23" s="34"/>
      <c r="H23" s="34"/>
      <c r="I23" s="82"/>
      <c r="J23" s="13">
        <f t="shared" si="0"/>
        <v>1126.5</v>
      </c>
      <c r="K23" s="34">
        <f t="shared" si="1"/>
        <v>5632.5</v>
      </c>
      <c r="L23" s="17"/>
    </row>
    <row r="24" spans="1:12" x14ac:dyDescent="0.2">
      <c r="A24" s="18"/>
      <c r="B24" s="18"/>
      <c r="C24" s="40" t="s">
        <v>38</v>
      </c>
      <c r="D24" s="34">
        <f>SUM(D5:D23)</f>
        <v>71</v>
      </c>
      <c r="E24" s="34">
        <f>SUM(E5:E23)</f>
        <v>76535</v>
      </c>
      <c r="F24" s="34"/>
      <c r="G24" s="34"/>
      <c r="H24" s="34"/>
      <c r="I24" s="34"/>
      <c r="J24" s="13">
        <f t="shared" ref="J24" si="2">E24*0.25</f>
        <v>19133.75</v>
      </c>
      <c r="K24" s="34">
        <f>SUM(K5:K23)</f>
        <v>344339.375</v>
      </c>
      <c r="L24" s="17"/>
    </row>
    <row r="25" spans="1:12" ht="23.25" customHeight="1" x14ac:dyDescent="0.2">
      <c r="A25" s="54"/>
      <c r="B25" s="54"/>
      <c r="C25" s="55" t="s">
        <v>37</v>
      </c>
      <c r="D25" s="56">
        <f>'1'!D28+'2'!D23+'3'!D23+'4'!D24</f>
        <v>174.14999999999998</v>
      </c>
      <c r="E25" s="56">
        <f>'1'!E28+'2'!E23+'3'!E23+'4'!E24</f>
        <v>695157</v>
      </c>
      <c r="F25" s="56">
        <f>'1'!F28+'2'!F23+'3'!F23+'4'!F24</f>
        <v>10161</v>
      </c>
      <c r="G25" s="56">
        <f>'1'!G28+'2'!G23+'3'!G23+'4'!G24</f>
        <v>0</v>
      </c>
      <c r="H25" s="56">
        <f>'1'!H28+'2'!H23+'3'!H23+'4'!H24</f>
        <v>0</v>
      </c>
      <c r="I25" s="56">
        <f>'1'!I28+'2'!I23+'3'!I23+'4'!I24+I7+I8+I16+I21+I22</f>
        <v>58663.45</v>
      </c>
      <c r="J25" s="56">
        <f>'1'!J28+'2'!J23+'3'!J23+'4'!J24</f>
        <v>187461.15000000002</v>
      </c>
      <c r="K25" s="57">
        <f>ROUND('1'!K28+'2'!K23+'3'!K23+'4'!K24,2)</f>
        <v>2224756.7400000002</v>
      </c>
      <c r="L25" s="58"/>
    </row>
    <row r="26" spans="1:12" ht="13.5" customHeight="1" x14ac:dyDescent="0.2">
      <c r="C26" s="53"/>
      <c r="D26" s="39"/>
      <c r="E26" s="39"/>
      <c r="F26" s="39"/>
      <c r="G26" s="39"/>
      <c r="H26" s="39"/>
      <c r="I26" s="39"/>
      <c r="J26" s="39"/>
      <c r="K26" s="52"/>
      <c r="L26" s="15"/>
    </row>
    <row r="27" spans="1:12" ht="17.25" x14ac:dyDescent="0.2">
      <c r="C27" s="49" t="s">
        <v>100</v>
      </c>
      <c r="D27" s="29" t="s">
        <v>36</v>
      </c>
      <c r="I27" s="76" t="s">
        <v>96</v>
      </c>
      <c r="J27" s="41"/>
    </row>
    <row r="28" spans="1:12" ht="13.5" x14ac:dyDescent="0.2">
      <c r="D28" s="28" t="s">
        <v>34</v>
      </c>
      <c r="I28" s="27" t="s">
        <v>33</v>
      </c>
    </row>
    <row r="29" spans="1:12" ht="13.5" x14ac:dyDescent="0.2">
      <c r="D29" s="28"/>
      <c r="I29" s="27"/>
    </row>
    <row r="30" spans="1:12" x14ac:dyDescent="0.2">
      <c r="C30" s="14" t="s">
        <v>5</v>
      </c>
      <c r="D30" s="14" t="s">
        <v>35</v>
      </c>
      <c r="I30" s="38" t="s">
        <v>67</v>
      </c>
      <c r="J30" s="41"/>
    </row>
    <row r="31" spans="1:12" ht="15" customHeight="1" x14ac:dyDescent="0.2">
      <c r="C31" s="29"/>
      <c r="D31" s="28" t="s">
        <v>34</v>
      </c>
      <c r="I31" s="27" t="s">
        <v>33</v>
      </c>
    </row>
    <row r="32" spans="1:12" ht="15.75" customHeight="1" x14ac:dyDescent="0.2"/>
    <row r="33" spans="3:12" ht="13.5" customHeight="1" x14ac:dyDescent="0.35">
      <c r="C33" s="26"/>
      <c r="D33" s="15"/>
      <c r="E33" s="39"/>
      <c r="F33" s="15"/>
      <c r="G33" s="15"/>
      <c r="H33" s="15"/>
      <c r="I33" s="15"/>
      <c r="J33" s="15"/>
      <c r="K33" s="15"/>
      <c r="L33" s="25"/>
    </row>
  </sheetData>
  <sortState ref="C5:L28">
    <sortCondition ref="C28"/>
  </sortState>
  <mergeCells count="8">
    <mergeCell ref="L1:L2"/>
    <mergeCell ref="A1:B1"/>
    <mergeCell ref="C1:C2"/>
    <mergeCell ref="D1:D2"/>
    <mergeCell ref="E1:E2"/>
    <mergeCell ref="K1:K2"/>
    <mergeCell ref="F1:I1"/>
    <mergeCell ref="J1:J2"/>
  </mergeCells>
  <pageMargins left="0.74803149606299213" right="0" top="0.39370078740157483" bottom="0.19685039370078741" header="0.51181102362204722" footer="0.51181102362204722"/>
  <pageSetup paperSize="9" scale="90" orientation="landscape" verticalDpi="3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4</vt:i4>
      </vt:variant>
    </vt:vector>
  </HeadingPairs>
  <TitlesOfParts>
    <vt:vector size="4" baseType="lpstr">
      <vt:lpstr>1</vt:lpstr>
      <vt:lpstr>2</vt:lpstr>
      <vt:lpstr>3</vt:lpstr>
      <vt:lpstr>4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МихалкоОВ</dc:creator>
  <cp:lastModifiedBy>МихалкоОВ</cp:lastModifiedBy>
  <cp:lastPrinted>2026-08-12T02:11:26Z</cp:lastPrinted>
  <dcterms:created xsi:type="dcterms:W3CDTF">2003-10-30T12:49:33Z</dcterms:created>
  <dcterms:modified xsi:type="dcterms:W3CDTF">2026-08-12T03:18:43Z</dcterms:modified>
</cp:coreProperties>
</file>